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i_1\Downloads\"/>
    </mc:Choice>
  </mc:AlternateContent>
  <xr:revisionPtr revIDLastSave="0" documentId="8_{2EAD7381-E453-428E-896F-2B6538C1CF4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How to read this file" sheetId="1" r:id="rId1"/>
    <sheet name="GRESB Adjustable Overview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E0HkS16PHTSKtIWmbA6OUv1JFxw=="/>
    </ext>
  </extLst>
</workbook>
</file>

<file path=xl/calcChain.xml><?xml version="1.0" encoding="utf-8"?>
<calcChain xmlns="http://schemas.openxmlformats.org/spreadsheetml/2006/main">
  <c r="G105" i="2" l="1"/>
  <c r="H105" i="2"/>
  <c r="I105" i="2"/>
  <c r="G79" i="2"/>
  <c r="H79" i="2"/>
  <c r="I79" i="2"/>
  <c r="N27" i="2"/>
  <c r="T45" i="2"/>
  <c r="G81" i="2" l="1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I80" i="2"/>
  <c r="H80" i="2"/>
  <c r="G80" i="2"/>
  <c r="I106" i="2"/>
  <c r="H106" i="2"/>
  <c r="G106" i="2"/>
  <c r="G34" i="2"/>
  <c r="H34" i="2"/>
  <c r="I34" i="2"/>
  <c r="T44" i="2"/>
  <c r="N44" i="2"/>
  <c r="P44" i="2" s="1"/>
  <c r="N43" i="2"/>
  <c r="P43" i="2" s="1"/>
  <c r="N41" i="2"/>
  <c r="N36" i="2" s="1"/>
  <c r="P36" i="2" s="1"/>
  <c r="N40" i="2"/>
  <c r="P40" i="2" s="1"/>
  <c r="N18" i="2"/>
  <c r="N17" i="2"/>
  <c r="N16" i="2"/>
  <c r="N13" i="2"/>
  <c r="N12" i="2"/>
  <c r="N11" i="2"/>
  <c r="N10" i="2"/>
  <c r="N9" i="2"/>
  <c r="G29" i="2"/>
  <c r="I104" i="2"/>
  <c r="H104" i="2"/>
  <c r="G104" i="2"/>
  <c r="I103" i="2"/>
  <c r="H103" i="2"/>
  <c r="G103" i="2"/>
  <c r="I102" i="2"/>
  <c r="H102" i="2"/>
  <c r="G102" i="2"/>
  <c r="I101" i="2"/>
  <c r="H101" i="2"/>
  <c r="G101" i="2"/>
  <c r="I100" i="2"/>
  <c r="H100" i="2"/>
  <c r="G100" i="2"/>
  <c r="I99" i="2"/>
  <c r="H99" i="2"/>
  <c r="G99" i="2"/>
  <c r="I98" i="2"/>
  <c r="H98" i="2"/>
  <c r="G98" i="2"/>
  <c r="I97" i="2"/>
  <c r="H97" i="2"/>
  <c r="G97" i="2"/>
  <c r="I96" i="2"/>
  <c r="H96" i="2"/>
  <c r="G96" i="2"/>
  <c r="I95" i="2"/>
  <c r="H95" i="2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6" i="2"/>
  <c r="H86" i="2"/>
  <c r="G86" i="2"/>
  <c r="I78" i="2"/>
  <c r="H78" i="2"/>
  <c r="G78" i="2"/>
  <c r="I75" i="2"/>
  <c r="H75" i="2"/>
  <c r="G75" i="2"/>
  <c r="I74" i="2"/>
  <c r="H74" i="2"/>
  <c r="G74" i="2"/>
  <c r="I73" i="2"/>
  <c r="H73" i="2"/>
  <c r="G73" i="2"/>
  <c r="I72" i="2"/>
  <c r="H72" i="2"/>
  <c r="G72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U45" i="2"/>
  <c r="O45" i="2"/>
  <c r="I47" i="2"/>
  <c r="H47" i="2"/>
  <c r="G47" i="2"/>
  <c r="V44" i="2"/>
  <c r="U44" i="2"/>
  <c r="I46" i="2"/>
  <c r="H46" i="2"/>
  <c r="G46" i="2"/>
  <c r="T43" i="2"/>
  <c r="V43" i="2" s="1"/>
  <c r="I45" i="2"/>
  <c r="H45" i="2"/>
  <c r="G45" i="2"/>
  <c r="I44" i="2"/>
  <c r="H44" i="2"/>
  <c r="G44" i="2"/>
  <c r="T41" i="2"/>
  <c r="I43" i="2"/>
  <c r="H43" i="2"/>
  <c r="G43" i="2"/>
  <c r="T40" i="2"/>
  <c r="V40" i="2" s="1"/>
  <c r="I42" i="2"/>
  <c r="H42" i="2"/>
  <c r="G42" i="2"/>
  <c r="U39" i="2"/>
  <c r="O39" i="2"/>
  <c r="I41" i="2"/>
  <c r="H41" i="2"/>
  <c r="G41" i="2"/>
  <c r="I40" i="2"/>
  <c r="H40" i="2"/>
  <c r="G40" i="2"/>
  <c r="I38" i="2"/>
  <c r="H38" i="2"/>
  <c r="G38" i="2"/>
  <c r="I37" i="2"/>
  <c r="H37" i="2"/>
  <c r="G37" i="2"/>
  <c r="I36" i="2"/>
  <c r="H36" i="2"/>
  <c r="G36" i="2"/>
  <c r="I35" i="2"/>
  <c r="H35" i="2"/>
  <c r="G35" i="2"/>
  <c r="I33" i="2"/>
  <c r="H33" i="2"/>
  <c r="G33" i="2"/>
  <c r="I32" i="2"/>
  <c r="H32" i="2"/>
  <c r="G32" i="2"/>
  <c r="I31" i="2"/>
  <c r="H31" i="2"/>
  <c r="G31" i="2"/>
  <c r="I30" i="2"/>
  <c r="H30" i="2"/>
  <c r="G30" i="2"/>
  <c r="I29" i="2"/>
  <c r="H29" i="2"/>
  <c r="I28" i="2"/>
  <c r="H28" i="2"/>
  <c r="G28" i="2"/>
  <c r="I27" i="2"/>
  <c r="H27" i="2"/>
  <c r="G27" i="2"/>
  <c r="I26" i="2"/>
  <c r="H26" i="2"/>
  <c r="G26" i="2"/>
  <c r="I25" i="2"/>
  <c r="H25" i="2"/>
  <c r="G25" i="2"/>
  <c r="N24" i="2"/>
  <c r="I24" i="2"/>
  <c r="H24" i="2"/>
  <c r="G24" i="2"/>
  <c r="N23" i="2"/>
  <c r="I23" i="2"/>
  <c r="H23" i="2"/>
  <c r="G23" i="2"/>
  <c r="T22" i="2"/>
  <c r="N22" i="2"/>
  <c r="I22" i="2"/>
  <c r="H22" i="2"/>
  <c r="G22" i="2"/>
  <c r="T21" i="2"/>
  <c r="N21" i="2"/>
  <c r="I21" i="2"/>
  <c r="H21" i="2"/>
  <c r="G21" i="2"/>
  <c r="T20" i="2"/>
  <c r="N20" i="2"/>
  <c r="I20" i="2"/>
  <c r="H20" i="2"/>
  <c r="G20" i="2"/>
  <c r="T19" i="2"/>
  <c r="N19" i="2"/>
  <c r="I19" i="2"/>
  <c r="H19" i="2"/>
  <c r="G19" i="2"/>
  <c r="T18" i="2"/>
  <c r="I18" i="2"/>
  <c r="H18" i="2"/>
  <c r="G18" i="2"/>
  <c r="T17" i="2"/>
  <c r="I17" i="2"/>
  <c r="H17" i="2"/>
  <c r="G17" i="2"/>
  <c r="T16" i="2"/>
  <c r="T13" i="2"/>
  <c r="T12" i="2"/>
  <c r="T11" i="2"/>
  <c r="T10" i="2"/>
  <c r="T9" i="2"/>
  <c r="O19" i="2" l="1"/>
  <c r="T24" i="2"/>
  <c r="U19" i="2" s="1"/>
  <c r="U21" i="2"/>
  <c r="N26" i="2"/>
  <c r="O18" i="2" s="1"/>
  <c r="U17" i="2"/>
  <c r="O22" i="2"/>
  <c r="O17" i="2"/>
  <c r="O44" i="2"/>
  <c r="T36" i="2"/>
  <c r="V36" i="2" s="1"/>
  <c r="O40" i="2"/>
  <c r="N34" i="2"/>
  <c r="O34" i="2" s="1"/>
  <c r="N35" i="2"/>
  <c r="O35" i="2" s="1"/>
  <c r="U43" i="2"/>
  <c r="T34" i="2"/>
  <c r="U34" i="2" s="1"/>
  <c r="T35" i="2"/>
  <c r="V35" i="2" s="1"/>
  <c r="T14" i="2"/>
  <c r="V41" i="2"/>
  <c r="P41" i="2"/>
  <c r="O43" i="2"/>
  <c r="U40" i="2"/>
  <c r="O41" i="2"/>
  <c r="U41" i="2"/>
  <c r="N14" i="2"/>
  <c r="P21" i="2" s="1"/>
  <c r="O36" i="2"/>
  <c r="U13" i="2" l="1"/>
  <c r="T27" i="2"/>
  <c r="V22" i="2"/>
  <c r="P19" i="2"/>
  <c r="P17" i="2"/>
  <c r="O16" i="2"/>
  <c r="P20" i="2"/>
  <c r="P24" i="2"/>
  <c r="O20" i="2"/>
  <c r="O24" i="2"/>
  <c r="P16" i="2"/>
  <c r="V20" i="2"/>
  <c r="V16" i="2"/>
  <c r="P23" i="2"/>
  <c r="V19" i="2"/>
  <c r="V21" i="2"/>
  <c r="P18" i="2"/>
  <c r="P22" i="2"/>
  <c r="V18" i="2"/>
  <c r="U20" i="2"/>
  <c r="O21" i="2"/>
  <c r="U18" i="2"/>
  <c r="U16" i="2"/>
  <c r="V17" i="2"/>
  <c r="O23" i="2"/>
  <c r="U22" i="2"/>
  <c r="P35" i="2"/>
  <c r="V34" i="2"/>
  <c r="U36" i="2"/>
  <c r="V12" i="2"/>
  <c r="T37" i="2"/>
  <c r="P34" i="2"/>
  <c r="P13" i="2"/>
  <c r="O37" i="2"/>
  <c r="N37" i="2"/>
  <c r="V13" i="2"/>
  <c r="V11" i="2"/>
  <c r="V10" i="2"/>
  <c r="O10" i="2"/>
  <c r="U35" i="2"/>
  <c r="O11" i="2"/>
  <c r="U11" i="2"/>
  <c r="U9" i="2"/>
  <c r="P10" i="2"/>
  <c r="U10" i="2"/>
  <c r="O13" i="2"/>
  <c r="P9" i="2"/>
  <c r="P11" i="2"/>
  <c r="U12" i="2"/>
  <c r="O9" i="2"/>
  <c r="O12" i="2"/>
  <c r="V9" i="2"/>
  <c r="P12" i="2"/>
  <c r="U37" i="2" l="1"/>
</calcChain>
</file>

<file path=xl/sharedStrings.xml><?xml version="1.0" encoding="utf-8"?>
<sst xmlns="http://schemas.openxmlformats.org/spreadsheetml/2006/main" count="412" uniqueCount="190">
  <si>
    <t>How to use the GRESB Scoring Simulator</t>
  </si>
  <si>
    <t xml:space="preserve">The purpose of this interactive file is to allow users to test the scoring impact of each indicator on the final score. </t>
  </si>
  <si>
    <r>
      <rPr>
        <b/>
        <sz val="12"/>
        <color rgb="FF85A684"/>
        <rFont val="Helvetica"/>
        <family val="2"/>
      </rPr>
      <t>Column F</t>
    </r>
    <r>
      <rPr>
        <sz val="12"/>
        <color rgb="FF4A5359"/>
        <rFont val="Helvetica"/>
        <family val="2"/>
      </rPr>
      <t xml:space="preserve"> represents the individual scores corresponding to indicators identified in </t>
    </r>
    <r>
      <rPr>
        <b/>
        <sz val="12"/>
        <color rgb="FF85A684"/>
        <rFont val="Helvetica"/>
        <family val="2"/>
      </rPr>
      <t>column D</t>
    </r>
    <r>
      <rPr>
        <sz val="12"/>
        <color rgb="FF4A5359"/>
        <rFont val="Helvetica"/>
        <family val="2"/>
      </rPr>
      <t>.</t>
    </r>
  </si>
  <si>
    <r>
      <rPr>
        <sz val="12"/>
        <color rgb="FF4A5359"/>
        <rFont val="Helvetica Neue"/>
        <family val="2"/>
      </rPr>
      <t xml:space="preserve">By adjusting scores in </t>
    </r>
    <r>
      <rPr>
        <b/>
        <sz val="12"/>
        <color rgb="FF85A684"/>
        <rFont val="Helvetica"/>
        <family val="2"/>
      </rPr>
      <t>column F</t>
    </r>
    <r>
      <rPr>
        <sz val="12"/>
        <color rgb="FF4A5359"/>
        <rFont val="Helvetica"/>
        <family val="2"/>
      </rPr>
      <t>, users simulate alternative score scenarios. The Aspect scores and the Component Score will be adjusted automatically in columns N and T (Aggregated tables) for the Real Estate and Development Benchmarks respectively.</t>
    </r>
  </si>
  <si>
    <t>Guidance:</t>
  </si>
  <si>
    <t>Column G</t>
  </si>
  <si>
    <t>"Aspect"</t>
  </si>
  <si>
    <t>Weight of score proportionate within the Aspect.</t>
  </si>
  <si>
    <t>Column H</t>
  </si>
  <si>
    <t>"Component"</t>
  </si>
  <si>
    <t>Weight of score proportionate within the Component.</t>
  </si>
  <si>
    <t>Column I</t>
  </si>
  <si>
    <t>"Total"</t>
  </si>
  <si>
    <t>Weight of score proportionate within Benchmark (Real Estate or Development).</t>
  </si>
  <si>
    <t>Real Estate Assessment Scores Overview</t>
  </si>
  <si>
    <t>GRESB Benchmark Scores</t>
  </si>
  <si>
    <t>Weight</t>
  </si>
  <si>
    <t>Indicator</t>
  </si>
  <si>
    <t>Pillar</t>
  </si>
  <si>
    <t>Score</t>
  </si>
  <si>
    <t>Aspect</t>
  </si>
  <si>
    <t>Component</t>
  </si>
  <si>
    <t>Total</t>
  </si>
  <si>
    <t>GRESB Real Estate Benchmark</t>
  </si>
  <si>
    <t>GRESB Development Benchmark</t>
  </si>
  <si>
    <t>Entity &amp; Reporting Characteristics</t>
  </si>
  <si>
    <t>EC1</t>
  </si>
  <si>
    <t>EC2</t>
  </si>
  <si>
    <t>EC3</t>
  </si>
  <si>
    <t>Code</t>
  </si>
  <si>
    <t>EC4</t>
  </si>
  <si>
    <t>Management</t>
  </si>
  <si>
    <t>Leadership</t>
  </si>
  <si>
    <t>LE</t>
  </si>
  <si>
    <t>RC1</t>
  </si>
  <si>
    <t>Policies</t>
  </si>
  <si>
    <t>PO</t>
  </si>
  <si>
    <t>RC2</t>
  </si>
  <si>
    <t>Reporting</t>
  </si>
  <si>
    <t>RP</t>
  </si>
  <si>
    <t>RC3</t>
  </si>
  <si>
    <t>Risk Management</t>
  </si>
  <si>
    <t>RM</t>
  </si>
  <si>
    <t>RC4</t>
  </si>
  <si>
    <t>Stakeholder Engagement</t>
  </si>
  <si>
    <t>SE</t>
  </si>
  <si>
    <t>RC5</t>
  </si>
  <si>
    <t>R1</t>
  </si>
  <si>
    <t>DR1</t>
  </si>
  <si>
    <t>Performance</t>
  </si>
  <si>
    <t>Risk Assessment</t>
  </si>
  <si>
    <t>RA</t>
  </si>
  <si>
    <t>Development</t>
  </si>
  <si>
    <t>ESG Requirements</t>
  </si>
  <si>
    <t>DRE</t>
  </si>
  <si>
    <t>Management Component</t>
  </si>
  <si>
    <t>LE1</t>
  </si>
  <si>
    <t>G</t>
  </si>
  <si>
    <t>Targets</t>
  </si>
  <si>
    <t>T</t>
  </si>
  <si>
    <t>Materials</t>
  </si>
  <si>
    <t>DMA</t>
  </si>
  <si>
    <t>LE2</t>
  </si>
  <si>
    <t>Tenants &amp; Community</t>
  </si>
  <si>
    <t>TC</t>
  </si>
  <si>
    <t>Building Certifications</t>
  </si>
  <si>
    <t>DBC</t>
  </si>
  <si>
    <t>LE3</t>
  </si>
  <si>
    <t>Energy</t>
  </si>
  <si>
    <t>EN</t>
  </si>
  <si>
    <t>DEN</t>
  </si>
  <si>
    <t>LE4</t>
  </si>
  <si>
    <t>GHG</t>
  </si>
  <si>
    <t>GH</t>
  </si>
  <si>
    <t>Water</t>
  </si>
  <si>
    <t>DWT</t>
  </si>
  <si>
    <t>LE5</t>
  </si>
  <si>
    <t>WT</t>
  </si>
  <si>
    <t>Waste</t>
  </si>
  <si>
    <t>DWS</t>
  </si>
  <si>
    <t>LE6</t>
  </si>
  <si>
    <t>WS</t>
  </si>
  <si>
    <t>DSE</t>
  </si>
  <si>
    <t>PO1</t>
  </si>
  <si>
    <t>Data Monitoring &amp; Review</t>
  </si>
  <si>
    <t>MR</t>
  </si>
  <si>
    <t>PO2</t>
  </si>
  <si>
    <t>BC</t>
  </si>
  <si>
    <t>PO3</t>
  </si>
  <si>
    <t>RP1</t>
  </si>
  <si>
    <t>RP2.1</t>
  </si>
  <si>
    <t>GRESB Score</t>
  </si>
  <si>
    <t>RP2.2</t>
  </si>
  <si>
    <t>RM1</t>
  </si>
  <si>
    <t>GRESB Pillars</t>
  </si>
  <si>
    <t>RM2</t>
  </si>
  <si>
    <t>RM3.1</t>
  </si>
  <si>
    <t>S</t>
  </si>
  <si>
    <t>RM3.2</t>
  </si>
  <si>
    <t>Overall</t>
  </si>
  <si>
    <t>Pillar Score</t>
  </si>
  <si>
    <t>RM5</t>
  </si>
  <si>
    <t>Environmental</t>
  </si>
  <si>
    <t>RM6.1</t>
  </si>
  <si>
    <t>Social</t>
  </si>
  <si>
    <t>RM6.2</t>
  </si>
  <si>
    <t>Governance</t>
  </si>
  <si>
    <t>RM6.3</t>
  </si>
  <si>
    <t>RM6.4</t>
  </si>
  <si>
    <t>SE1</t>
  </si>
  <si>
    <t>-</t>
  </si>
  <si>
    <t>SE2.1</t>
  </si>
  <si>
    <t>SE2.2</t>
  </si>
  <si>
    <t>SE3.1</t>
  </si>
  <si>
    <t>SE3.2</t>
  </si>
  <si>
    <t>SE4</t>
  </si>
  <si>
    <t>SE5</t>
  </si>
  <si>
    <t>SE6</t>
  </si>
  <si>
    <t>SE7.1</t>
  </si>
  <si>
    <t>SE7.2</t>
  </si>
  <si>
    <t>SE8</t>
  </si>
  <si>
    <t>Performance Component</t>
  </si>
  <si>
    <t>RA1</t>
  </si>
  <si>
    <t>E</t>
  </si>
  <si>
    <t>RA2</t>
  </si>
  <si>
    <t>RA3</t>
  </si>
  <si>
    <t>RA4</t>
  </si>
  <si>
    <t>RA5</t>
  </si>
  <si>
    <t>T1.1</t>
  </si>
  <si>
    <t>T1.2</t>
  </si>
  <si>
    <t>TC1</t>
  </si>
  <si>
    <t>TC2.1</t>
  </si>
  <si>
    <t>TC2.2</t>
  </si>
  <si>
    <t>TC3</t>
  </si>
  <si>
    <t>TC4</t>
  </si>
  <si>
    <t>TC5.1</t>
  </si>
  <si>
    <t>TC5.2</t>
  </si>
  <si>
    <t>TC6.1</t>
  </si>
  <si>
    <t>TC6.2</t>
  </si>
  <si>
    <t>EN1</t>
  </si>
  <si>
    <t>GH1</t>
  </si>
  <si>
    <t>WT1</t>
  </si>
  <si>
    <t>WS1</t>
  </si>
  <si>
    <t>MR1</t>
  </si>
  <si>
    <t>MR2</t>
  </si>
  <si>
    <t>MR3</t>
  </si>
  <si>
    <t>MR4</t>
  </si>
  <si>
    <t>BC1.1</t>
  </si>
  <si>
    <t>7*</t>
  </si>
  <si>
    <t>BC1.2</t>
  </si>
  <si>
    <t>8.5*</t>
  </si>
  <si>
    <t>BC1</t>
  </si>
  <si>
    <t>BC2</t>
  </si>
  <si>
    <t>Development Component</t>
  </si>
  <si>
    <t>DRE1</t>
  </si>
  <si>
    <t>DRE2</t>
  </si>
  <si>
    <t>DRE3</t>
  </si>
  <si>
    <t>DMA1</t>
  </si>
  <si>
    <t>DBC1.1</t>
  </si>
  <si>
    <t>DBC1.2</t>
  </si>
  <si>
    <t>DEN1</t>
  </si>
  <si>
    <t>DEN2.1</t>
  </si>
  <si>
    <t>DEN2.2</t>
  </si>
  <si>
    <t>DWT1</t>
  </si>
  <si>
    <t>DWS1</t>
  </si>
  <si>
    <t>DSE1</t>
  </si>
  <si>
    <t>DSE2.1</t>
  </si>
  <si>
    <t>DSE2.2</t>
  </si>
  <si>
    <t>DSE3.1</t>
  </si>
  <si>
    <t>DSE3.2</t>
  </si>
  <si>
    <t>DSE4</t>
  </si>
  <si>
    <t>DSE5.1</t>
  </si>
  <si>
    <t>DSE5.2</t>
  </si>
  <si>
    <t>* The scores of BC1.1 and BC1.2 are summed together and capped at a maximum of 8.5 points for BC1.</t>
  </si>
  <si>
    <t xml:space="preserve">This file represents an Excel version overview of the 2025 GRESB Real Estate Assessment, including the point allocation that determines the final scores. </t>
  </si>
  <si>
    <t>N/A</t>
  </si>
  <si>
    <t>RM4.1</t>
  </si>
  <si>
    <t>RM4.2</t>
  </si>
  <si>
    <t>RM7</t>
  </si>
  <si>
    <t>DMA2</t>
  </si>
  <si>
    <t>DT1</t>
  </si>
  <si>
    <t>RES1</t>
  </si>
  <si>
    <t>RES2</t>
  </si>
  <si>
    <t>RES3</t>
  </si>
  <si>
    <t>RES4</t>
  </si>
  <si>
    <t>RES5</t>
  </si>
  <si>
    <t>RES6</t>
  </si>
  <si>
    <t>Residential</t>
  </si>
  <si>
    <t>RES</t>
  </si>
  <si>
    <t>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</si>
</sst>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2"/>
      <color theme="1"/>
      <name val="Arial"/>
    </font>
    <font>
      <b/>
      <sz val="16"/>
      <color theme="0"/>
      <name val="Helvetica Neue"/>
      <family val="2"/>
    </font>
    <font>
      <sz val="12"/>
      <name val="Arial"/>
      <family val="2"/>
    </font>
    <font>
      <b/>
      <sz val="14"/>
      <color rgb="FF4A5359"/>
      <name val="Helvetica Neue"/>
      <family val="2"/>
    </font>
    <font>
      <b/>
      <sz val="12"/>
      <color theme="1"/>
      <name val="Helvetica Neue"/>
      <family val="2"/>
    </font>
    <font>
      <b/>
      <sz val="14"/>
      <color theme="1"/>
      <name val="Helvetica Neue"/>
      <family val="2"/>
    </font>
    <font>
      <sz val="12"/>
      <color rgb="FF4A5359"/>
      <name val="Helvetica Neue"/>
      <family val="2"/>
    </font>
    <font>
      <b/>
      <sz val="12"/>
      <color rgb="FF4A5359"/>
      <name val="Helvetica Neue"/>
      <family val="2"/>
    </font>
    <font>
      <sz val="12"/>
      <color rgb="FF000000"/>
      <name val="Helvetica Neue"/>
      <family val="2"/>
    </font>
    <font>
      <b/>
      <sz val="12"/>
      <color rgb="FF85A684"/>
      <name val="Helvetica Neue"/>
      <family val="2"/>
    </font>
    <font>
      <b/>
      <sz val="24"/>
      <color theme="1"/>
      <name val="Helvetica Neue"/>
      <family val="2"/>
    </font>
    <font>
      <b/>
      <sz val="20"/>
      <color theme="1"/>
      <name val="Helvetica Neue"/>
      <family val="2"/>
    </font>
    <font>
      <sz val="12"/>
      <color theme="1"/>
      <name val="Helvetica Neue"/>
      <family val="2"/>
    </font>
    <font>
      <b/>
      <sz val="11"/>
      <color theme="1"/>
      <name val="Helvetica Neue"/>
      <family val="2"/>
    </font>
    <font>
      <sz val="12"/>
      <color theme="1"/>
      <name val="Calibri"/>
      <family val="2"/>
    </font>
    <font>
      <b/>
      <sz val="16"/>
      <color theme="1"/>
      <name val="Helvetica Neue"/>
      <family val="2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1"/>
      <color theme="1"/>
      <name val="Helvetica Neue"/>
      <family val="2"/>
    </font>
    <font>
      <sz val="11"/>
      <color theme="1"/>
      <name val="Calibri"/>
      <family val="2"/>
    </font>
    <font>
      <b/>
      <sz val="12"/>
      <color rgb="FF85A684"/>
      <name val="Helvetica"/>
      <family val="2"/>
    </font>
    <font>
      <sz val="12"/>
      <color rgb="FF4A5359"/>
      <name val="Helvetica"/>
      <family val="2"/>
    </font>
    <font>
      <sz val="8"/>
      <name val="Arial"/>
    </font>
    <font>
      <sz val="12"/>
      <color theme="1"/>
      <name val="Helvetica Neue"/>
    </font>
  </fonts>
  <fills count="7">
    <fill>
      <patternFill patternType="none"/>
    </fill>
    <fill>
      <patternFill patternType="gray125"/>
    </fill>
    <fill>
      <patternFill patternType="solid">
        <fgColor rgb="FF85A684"/>
        <bgColor rgb="FF85A684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theme="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9" fillId="3" borderId="3" xfId="0" applyFont="1" applyFill="1" applyBorder="1"/>
    <xf numFmtId="0" fontId="6" fillId="3" borderId="4" xfId="0" quotePrefix="1" applyFont="1" applyFill="1" applyBorder="1" applyAlignment="1">
      <alignment horizontal="right"/>
    </xf>
    <xf numFmtId="0" fontId="6" fillId="3" borderId="8" xfId="0" quotePrefix="1" applyFont="1" applyFill="1" applyBorder="1" applyAlignment="1">
      <alignment horizontal="right"/>
    </xf>
    <xf numFmtId="0" fontId="6" fillId="3" borderId="9" xfId="0" quotePrefix="1" applyFont="1" applyFill="1" applyBorder="1" applyAlignment="1">
      <alignment horizontal="right"/>
    </xf>
    <xf numFmtId="0" fontId="10" fillId="0" borderId="0" xfId="0" applyFont="1"/>
    <xf numFmtId="0" fontId="12" fillId="0" borderId="1" xfId="0" applyFont="1" applyBorder="1"/>
    <xf numFmtId="0" fontId="12" fillId="0" borderId="0" xfId="0" applyFont="1"/>
    <xf numFmtId="0" fontId="12" fillId="0" borderId="11" xfId="0" applyFont="1" applyBorder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4" borderId="13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left"/>
    </xf>
    <xf numFmtId="0" fontId="12" fillId="4" borderId="16" xfId="0" applyFont="1" applyFill="1" applyBorder="1" applyAlignment="1">
      <alignment horizontal="center"/>
    </xf>
    <xf numFmtId="0" fontId="4" fillId="0" borderId="15" xfId="0" applyFont="1" applyBorder="1"/>
    <xf numFmtId="164" fontId="14" fillId="0" borderId="0" xfId="0" applyNumberFormat="1" applyFont="1"/>
    <xf numFmtId="164" fontId="14" fillId="4" borderId="16" xfId="0" applyNumberFormat="1" applyFont="1" applyFill="1" applyBorder="1"/>
    <xf numFmtId="0" fontId="12" fillId="0" borderId="15" xfId="0" applyFont="1" applyBorder="1"/>
    <xf numFmtId="0" fontId="12" fillId="0" borderId="22" xfId="0" applyFont="1" applyBorder="1"/>
    <xf numFmtId="0" fontId="4" fillId="4" borderId="23" xfId="0" applyFont="1" applyFill="1" applyBorder="1" applyAlignment="1">
      <alignment horizontal="center"/>
    </xf>
    <xf numFmtId="9" fontId="12" fillId="4" borderId="23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4" borderId="27" xfId="0" applyFont="1" applyFill="1" applyBorder="1"/>
    <xf numFmtId="1" fontId="4" fillId="0" borderId="0" xfId="0" applyNumberFormat="1" applyFont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0" fontId="4" fillId="0" borderId="20" xfId="0" applyFont="1" applyBorder="1"/>
    <xf numFmtId="164" fontId="4" fillId="0" borderId="21" xfId="0" applyNumberFormat="1" applyFont="1" applyBorder="1" applyAlignment="1">
      <alignment horizontal="center"/>
    </xf>
    <xf numFmtId="0" fontId="14" fillId="0" borderId="21" xfId="0" applyFont="1" applyBorder="1"/>
    <xf numFmtId="1" fontId="12" fillId="4" borderId="14" xfId="0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28" xfId="0" applyFont="1" applyBorder="1"/>
    <xf numFmtId="0" fontId="17" fillId="0" borderId="0" xfId="0" applyFont="1" applyAlignment="1">
      <alignment vertical="center" textRotation="90"/>
    </xf>
    <xf numFmtId="0" fontId="14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164" fontId="14" fillId="0" borderId="30" xfId="0" applyNumberFormat="1" applyFont="1" applyBorder="1"/>
    <xf numFmtId="0" fontId="12" fillId="0" borderId="30" xfId="0" applyFont="1" applyBorder="1" applyAlignment="1">
      <alignment horizontal="left"/>
    </xf>
    <xf numFmtId="0" fontId="12" fillId="3" borderId="16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center"/>
    </xf>
    <xf numFmtId="164" fontId="14" fillId="3" borderId="16" xfId="0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/>
    <xf numFmtId="0" fontId="3" fillId="3" borderId="10" xfId="0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7" fillId="3" borderId="10" xfId="0" applyFont="1" applyFill="1" applyBorder="1"/>
    <xf numFmtId="0" fontId="8" fillId="3" borderId="10" xfId="0" applyFont="1" applyFill="1" applyBorder="1"/>
    <xf numFmtId="0" fontId="6" fillId="3" borderId="11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9" fillId="3" borderId="15" xfId="0" applyFont="1" applyFill="1" applyBorder="1"/>
    <xf numFmtId="0" fontId="9" fillId="3" borderId="22" xfId="0" applyFont="1" applyFill="1" applyBorder="1"/>
    <xf numFmtId="0" fontId="1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/>
    <xf numFmtId="0" fontId="4" fillId="0" borderId="14" xfId="0" applyFont="1" applyBorder="1" applyAlignment="1">
      <alignment horizontal="center"/>
    </xf>
    <xf numFmtId="0" fontId="12" fillId="4" borderId="10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center"/>
    </xf>
    <xf numFmtId="0" fontId="12" fillId="4" borderId="10" xfId="0" applyFont="1" applyFill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9" fontId="12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21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164" fontId="14" fillId="0" borderId="13" xfId="0" applyNumberFormat="1" applyFont="1" applyBorder="1"/>
    <xf numFmtId="164" fontId="14" fillId="4" borderId="10" xfId="0" applyNumberFormat="1" applyFont="1" applyFill="1" applyBorder="1"/>
    <xf numFmtId="164" fontId="14" fillId="0" borderId="16" xfId="0" applyNumberFormat="1" applyFont="1" applyBorder="1"/>
    <xf numFmtId="0" fontId="4" fillId="0" borderId="17" xfId="0" applyFont="1" applyBorder="1"/>
    <xf numFmtId="1" fontId="4" fillId="4" borderId="10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0" fontId="12" fillId="0" borderId="27" xfId="0" applyFont="1" applyBorder="1"/>
    <xf numFmtId="1" fontId="4" fillId="0" borderId="14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12" fillId="0" borderId="23" xfId="0" applyFont="1" applyBorder="1"/>
    <xf numFmtId="0" fontId="12" fillId="0" borderId="23" xfId="0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64" fontId="14" fillId="4" borderId="30" xfId="0" applyNumberFormat="1" applyFont="1" applyFill="1" applyBorder="1"/>
    <xf numFmtId="0" fontId="12" fillId="3" borderId="10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/>
    </xf>
    <xf numFmtId="164" fontId="14" fillId="3" borderId="10" xfId="0" applyNumberFormat="1" applyFont="1" applyFill="1" applyBorder="1"/>
    <xf numFmtId="0" fontId="12" fillId="3" borderId="10" xfId="0" applyFont="1" applyFill="1" applyBorder="1"/>
    <xf numFmtId="0" fontId="14" fillId="3" borderId="10" xfId="0" applyFont="1" applyFill="1" applyBorder="1"/>
    <xf numFmtId="0" fontId="12" fillId="4" borderId="30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left"/>
    </xf>
    <xf numFmtId="0" fontId="12" fillId="3" borderId="30" xfId="0" applyFont="1" applyFill="1" applyBorder="1" applyAlignment="1">
      <alignment horizontal="center"/>
    </xf>
    <xf numFmtId="164" fontId="14" fillId="3" borderId="30" xfId="0" applyNumberFormat="1" applyFont="1" applyFill="1" applyBorder="1"/>
    <xf numFmtId="0" fontId="6" fillId="3" borderId="28" xfId="0" applyFont="1" applyFill="1" applyBorder="1" applyAlignment="1">
      <alignment horizontal="left" vertical="center"/>
    </xf>
    <xf numFmtId="0" fontId="2" fillId="0" borderId="23" xfId="0" applyFont="1" applyBorder="1"/>
    <xf numFmtId="0" fontId="2" fillId="0" borderId="24" xfId="0" applyFont="1" applyBorder="1"/>
    <xf numFmtId="0" fontId="6" fillId="3" borderId="10" xfId="0" applyFont="1" applyFill="1" applyBorder="1" applyAlignment="1">
      <alignment horizontal="left" vertical="center" wrapText="1"/>
    </xf>
    <xf numFmtId="0" fontId="2" fillId="0" borderId="10" xfId="0" applyFont="1" applyBorder="1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6" fillId="3" borderId="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2" fillId="0" borderId="14" xfId="0" applyFont="1" applyBorder="1"/>
    <xf numFmtId="0" fontId="4" fillId="0" borderId="15" xfId="0" applyFont="1" applyBorder="1" applyAlignment="1">
      <alignment horizontal="center" vertical="center" textRotation="90"/>
    </xf>
    <xf numFmtId="0" fontId="2" fillId="0" borderId="15" xfId="0" applyFont="1" applyBorder="1"/>
    <xf numFmtId="0" fontId="17" fillId="0" borderId="15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1" xfId="0" applyFont="1" applyBorder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18" xfId="0" applyFont="1" applyBorder="1"/>
    <xf numFmtId="0" fontId="4" fillId="4" borderId="28" xfId="0" applyFont="1" applyFill="1" applyBorder="1" applyAlignment="1">
      <alignment horizontal="center"/>
    </xf>
    <xf numFmtId="0" fontId="16" fillId="0" borderId="1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textRotation="90"/>
    </xf>
    <xf numFmtId="0" fontId="13" fillId="0" borderId="19" xfId="0" applyFont="1" applyBorder="1" applyAlignment="1">
      <alignment horizontal="center" vertical="center" textRotation="90"/>
    </xf>
    <xf numFmtId="0" fontId="2" fillId="0" borderId="29" xfId="0" applyFont="1" applyBorder="1"/>
    <xf numFmtId="164" fontId="14" fillId="0" borderId="21" xfId="0" applyNumberFormat="1" applyFont="1" applyBorder="1" applyAlignment="1">
      <alignment horizontal="center"/>
    </xf>
    <xf numFmtId="164" fontId="14" fillId="4" borderId="14" xfId="0" applyNumberFormat="1" applyFont="1" applyFill="1" applyBorder="1" applyAlignment="1">
      <alignment horizontal="center"/>
    </xf>
    <xf numFmtId="164" fontId="14" fillId="0" borderId="14" xfId="0" applyNumberFormat="1" applyFont="1" applyBorder="1" applyAlignment="1">
      <alignment horizontal="center"/>
    </xf>
    <xf numFmtId="164" fontId="14" fillId="4" borderId="17" xfId="0" applyNumberFormat="1" applyFont="1" applyFill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4" fillId="3" borderId="14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164" fontId="14" fillId="3" borderId="31" xfId="0" applyNumberFormat="1" applyFont="1" applyFill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164" fontId="14" fillId="4" borderId="10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4" borderId="16" xfId="0" applyNumberFormat="1" applyFont="1" applyFill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164" fontId="14" fillId="4" borderId="30" xfId="0" applyNumberFormat="1" applyFont="1" applyFill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4" fontId="14" fillId="3" borderId="10" xfId="0" applyNumberFormat="1" applyFont="1" applyFill="1" applyBorder="1" applyAlignment="1">
      <alignment horizontal="center"/>
    </xf>
    <xf numFmtId="164" fontId="14" fillId="3" borderId="16" xfId="0" applyNumberFormat="1" applyFont="1" applyFill="1" applyBorder="1" applyAlignment="1">
      <alignment horizontal="center"/>
    </xf>
    <xf numFmtId="164" fontId="14" fillId="3" borderId="30" xfId="0" applyNumberFormat="1" applyFont="1" applyFill="1" applyBorder="1" applyAlignment="1">
      <alignment horizontal="center"/>
    </xf>
    <xf numFmtId="0" fontId="2" fillId="0" borderId="32" xfId="0" applyFont="1" applyBorder="1"/>
    <xf numFmtId="0" fontId="0" fillId="0" borderId="33" xfId="0" applyBorder="1"/>
    <xf numFmtId="0" fontId="2" fillId="0" borderId="34" xfId="0" applyFont="1" applyBorder="1"/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12" fillId="4" borderId="3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0" borderId="35" xfId="0" applyFont="1" applyFill="1" applyBorder="1" applyAlignment="1">
      <alignment horizontal="right"/>
    </xf>
    <xf numFmtId="0" fontId="12" fillId="4" borderId="35" xfId="0" applyFont="1" applyFill="1" applyBorder="1" applyAlignment="1">
      <alignment horizontal="right"/>
    </xf>
    <xf numFmtId="0" fontId="4" fillId="0" borderId="37" xfId="0" applyFont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4" fillId="0" borderId="40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12" fillId="4" borderId="41" xfId="0" applyFont="1" applyFill="1" applyBorder="1" applyAlignment="1">
      <alignment horizontal="left"/>
    </xf>
    <xf numFmtId="164" fontId="14" fillId="4" borderId="35" xfId="0" applyNumberFormat="1" applyFont="1" applyFill="1" applyBorder="1"/>
    <xf numFmtId="164" fontId="14" fillId="4" borderId="35" xfId="0" applyNumberFormat="1" applyFont="1" applyFill="1" applyBorder="1" applyAlignment="1">
      <alignment horizontal="center"/>
    </xf>
    <xf numFmtId="164" fontId="14" fillId="4" borderId="42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164" fontId="14" fillId="4" borderId="13" xfId="0" applyNumberFormat="1" applyFont="1" applyFill="1" applyBorder="1"/>
    <xf numFmtId="164" fontId="14" fillId="4" borderId="13" xfId="0" applyNumberFormat="1" applyFont="1" applyFill="1" applyBorder="1" applyAlignment="1">
      <alignment horizontal="center"/>
    </xf>
    <xf numFmtId="164" fontId="14" fillId="4" borderId="21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164" fontId="14" fillId="0" borderId="10" xfId="0" applyNumberFormat="1" applyFont="1" applyBorder="1"/>
    <xf numFmtId="164" fontId="14" fillId="0" borderId="10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left"/>
    </xf>
    <xf numFmtId="164" fontId="14" fillId="0" borderId="35" xfId="0" applyNumberFormat="1" applyFont="1" applyFill="1" applyBorder="1"/>
    <xf numFmtId="164" fontId="14" fillId="0" borderId="35" xfId="0" applyNumberFormat="1" applyFont="1" applyFill="1" applyBorder="1" applyAlignment="1">
      <alignment horizontal="center"/>
    </xf>
    <xf numFmtId="164" fontId="14" fillId="0" borderId="42" xfId="0" applyNumberFormat="1" applyFont="1" applyFill="1" applyBorder="1" applyAlignment="1">
      <alignment horizontal="center"/>
    </xf>
    <xf numFmtId="0" fontId="12" fillId="4" borderId="44" xfId="0" applyFont="1" applyFill="1" applyBorder="1" applyAlignment="1">
      <alignment horizontal="left"/>
    </xf>
    <xf numFmtId="0" fontId="12" fillId="4" borderId="44" xfId="0" applyFont="1" applyFill="1" applyBorder="1" applyAlignment="1">
      <alignment horizontal="center"/>
    </xf>
    <xf numFmtId="164" fontId="14" fillId="4" borderId="44" xfId="0" applyNumberFormat="1" applyFont="1" applyFill="1" applyBorder="1"/>
    <xf numFmtId="164" fontId="14" fillId="4" borderId="44" xfId="0" applyNumberFormat="1" applyFont="1" applyFill="1" applyBorder="1" applyAlignment="1">
      <alignment horizontal="center"/>
    </xf>
    <xf numFmtId="164" fontId="14" fillId="4" borderId="46" xfId="0" applyNumberFormat="1" applyFont="1" applyFill="1" applyBorder="1" applyAlignment="1">
      <alignment horizontal="center"/>
    </xf>
    <xf numFmtId="0" fontId="2" fillId="0" borderId="47" xfId="0" applyFont="1" applyBorder="1"/>
    <xf numFmtId="0" fontId="4" fillId="0" borderId="4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/>
    </xf>
    <xf numFmtId="0" fontId="12" fillId="3" borderId="48" xfId="0" applyFont="1" applyFill="1" applyBorder="1" applyAlignment="1">
      <alignment horizontal="left"/>
    </xf>
    <xf numFmtId="164" fontId="14" fillId="4" borderId="50" xfId="0" applyNumberFormat="1" applyFont="1" applyFill="1" applyBorder="1" applyAlignment="1">
      <alignment horizontal="center"/>
    </xf>
    <xf numFmtId="164" fontId="14" fillId="3" borderId="49" xfId="0" applyNumberFormat="1" applyFont="1" applyFill="1" applyBorder="1" applyAlignment="1">
      <alignment horizontal="center"/>
    </xf>
    <xf numFmtId="164" fontId="14" fillId="0" borderId="10" xfId="0" applyNumberFormat="1" applyFont="1" applyFill="1" applyBorder="1"/>
    <xf numFmtId="164" fontId="14" fillId="0" borderId="10" xfId="0" applyNumberFormat="1" applyFont="1" applyFill="1" applyBorder="1" applyAlignment="1">
      <alignment horizontal="center"/>
    </xf>
    <xf numFmtId="164" fontId="14" fillId="0" borderId="5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164" fontId="14" fillId="5" borderId="0" xfId="0" applyNumberFormat="1" applyFont="1" applyFill="1"/>
    <xf numFmtId="164" fontId="14" fillId="5" borderId="0" xfId="0" applyNumberFormat="1" applyFont="1" applyFill="1" applyAlignment="1">
      <alignment horizontal="center"/>
    </xf>
    <xf numFmtId="164" fontId="14" fillId="5" borderId="14" xfId="0" applyNumberFormat="1" applyFont="1" applyFill="1" applyBorder="1" applyAlignment="1">
      <alignment horizontal="center"/>
    </xf>
    <xf numFmtId="164" fontId="14" fillId="4" borderId="51" xfId="0" applyNumberFormat="1" applyFont="1" applyFill="1" applyBorder="1" applyAlignment="1">
      <alignment horizontal="center"/>
    </xf>
    <xf numFmtId="0" fontId="16" fillId="0" borderId="11" xfId="0" applyFont="1" applyBorder="1" applyAlignment="1">
      <alignment vertical="center" textRotation="90"/>
    </xf>
    <xf numFmtId="0" fontId="16" fillId="0" borderId="1" xfId="0" applyFont="1" applyBorder="1" applyAlignment="1">
      <alignment horizontal="center" vertical="center" textRotation="90"/>
    </xf>
    <xf numFmtId="0" fontId="2" fillId="0" borderId="10" xfId="0" applyFont="1" applyBorder="1" applyAlignment="1"/>
    <xf numFmtId="0" fontId="0" fillId="0" borderId="10" xfId="0" applyBorder="1"/>
    <xf numFmtId="0" fontId="17" fillId="0" borderId="47" xfId="0" applyFont="1" applyBorder="1" applyAlignment="1">
      <alignment horizontal="center" vertical="center" textRotation="90"/>
    </xf>
    <xf numFmtId="0" fontId="12" fillId="0" borderId="52" xfId="0" applyFont="1" applyBorder="1"/>
    <xf numFmtId="9" fontId="12" fillId="5" borderId="0" xfId="0" applyNumberFormat="1" applyFont="1" applyFill="1" applyAlignment="1">
      <alignment horizontal="center"/>
    </xf>
    <xf numFmtId="164" fontId="12" fillId="5" borderId="14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2" fillId="4" borderId="53" xfId="0" applyFont="1" applyFill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164" fontId="14" fillId="0" borderId="54" xfId="0" applyNumberFormat="1" applyFont="1" applyBorder="1" applyAlignment="1">
      <alignment horizontal="center"/>
    </xf>
    <xf numFmtId="164" fontId="14" fillId="6" borderId="10" xfId="0" applyNumberFormat="1" applyFont="1" applyFill="1" applyBorder="1"/>
    <xf numFmtId="164" fontId="14" fillId="6" borderId="10" xfId="0" applyNumberFormat="1" applyFont="1" applyFill="1" applyBorder="1" applyAlignment="1">
      <alignment horizontal="center"/>
    </xf>
    <xf numFmtId="164" fontId="14" fillId="6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showGridLines="0" workbookViewId="0">
      <selection sqref="A1:Q18"/>
    </sheetView>
  </sheetViews>
  <sheetFormatPr defaultColWidth="11.3046875" defaultRowHeight="15" customHeight="1"/>
  <cols>
    <col min="1" max="1" width="3.15234375" customWidth="1"/>
    <col min="2" max="3" width="10.53515625" customWidth="1"/>
    <col min="4" max="4" width="13.07421875" customWidth="1"/>
    <col min="5" max="5" width="11" customWidth="1"/>
    <col min="6" max="14" width="10.53515625" customWidth="1"/>
    <col min="15" max="15" width="11" customWidth="1"/>
    <col min="16" max="16" width="15.69140625" customWidth="1"/>
    <col min="17" max="26" width="10.53515625" customWidth="1"/>
  </cols>
  <sheetData>
    <row r="1" spans="1:17" ht="15.75" customHeight="1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</row>
    <row r="2" spans="1:17" ht="16.5" customHeight="1">
      <c r="A2" s="130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</row>
    <row r="3" spans="1:17" ht="15.75" customHeight="1"/>
    <row r="4" spans="1:17" ht="15.75" customHeight="1">
      <c r="B4" s="58" t="s">
        <v>174</v>
      </c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ht="15.75" customHeight="1">
      <c r="B5" s="61"/>
      <c r="C5" s="62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7" ht="15.75" customHeight="1">
      <c r="B6" s="124" t="s">
        <v>1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7" ht="15.75" customHeight="1"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7" ht="15.75" customHeight="1"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7" ht="15.75" customHeight="1">
      <c r="B9" s="65" t="s">
        <v>2</v>
      </c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7" ht="15.75" customHeight="1">
      <c r="B10" s="65"/>
      <c r="C10" s="66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7" ht="15.75" customHeight="1">
      <c r="B11" s="124" t="s">
        <v>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</row>
    <row r="12" spans="1:17" ht="15.75" customHeight="1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7" ht="15.75" customHeight="1"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  <row r="14" spans="1:17" ht="15.75" customHeight="1">
      <c r="B14" s="67" t="s">
        <v>4</v>
      </c>
      <c r="C14" s="68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7" ht="18.75" customHeight="1">
      <c r="B15" s="65"/>
      <c r="C15" s="1" t="s">
        <v>5</v>
      </c>
      <c r="D15" s="2" t="s">
        <v>6</v>
      </c>
      <c r="E15" s="131" t="s">
        <v>7</v>
      </c>
      <c r="F15" s="128"/>
      <c r="G15" s="128"/>
      <c r="H15" s="128"/>
      <c r="I15" s="128"/>
      <c r="J15" s="128"/>
      <c r="K15" s="129"/>
      <c r="L15" s="69"/>
      <c r="M15" s="70"/>
      <c r="N15" s="70"/>
      <c r="O15" s="70"/>
      <c r="P15" s="65"/>
    </row>
    <row r="16" spans="1:17" ht="18" customHeight="1">
      <c r="B16" s="65"/>
      <c r="C16" s="71" t="s">
        <v>8</v>
      </c>
      <c r="D16" s="3" t="s">
        <v>9</v>
      </c>
      <c r="E16" s="132" t="s">
        <v>10</v>
      </c>
      <c r="F16" s="125"/>
      <c r="G16" s="125"/>
      <c r="H16" s="125"/>
      <c r="I16" s="125"/>
      <c r="J16" s="125"/>
      <c r="K16" s="133"/>
      <c r="L16" s="69"/>
      <c r="M16" s="70"/>
      <c r="N16" s="70"/>
      <c r="O16" s="70"/>
      <c r="P16" s="65"/>
    </row>
    <row r="17" spans="2:16" ht="19.5" customHeight="1">
      <c r="B17" s="65"/>
      <c r="C17" s="72" t="s">
        <v>11</v>
      </c>
      <c r="D17" s="4" t="s">
        <v>12</v>
      </c>
      <c r="E17" s="121" t="s">
        <v>13</v>
      </c>
      <c r="F17" s="122"/>
      <c r="G17" s="122"/>
      <c r="H17" s="122"/>
      <c r="I17" s="122"/>
      <c r="J17" s="122"/>
      <c r="K17" s="123"/>
      <c r="L17" s="69"/>
      <c r="M17" s="70"/>
      <c r="N17" s="70"/>
      <c r="O17" s="70"/>
      <c r="P17" s="65"/>
    </row>
    <row r="18" spans="2:16" ht="15.75" customHeight="1">
      <c r="B18" s="65"/>
      <c r="C18" s="66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2:16" ht="15.75" customHeight="1"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</row>
    <row r="20" spans="2:16" ht="15.75" customHeight="1"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5"/>
    </row>
    <row r="21" spans="2:16" ht="15.75" customHeight="1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</row>
    <row r="22" spans="2:16" ht="15.75" customHeight="1"/>
    <row r="23" spans="2:16" ht="15.75" customHeight="1"/>
    <row r="24" spans="2:16" ht="15.75" customHeight="1"/>
    <row r="25" spans="2:16" ht="15.75" customHeight="1"/>
    <row r="26" spans="2:16" ht="15.75" customHeight="1"/>
    <row r="27" spans="2:16" ht="15.75" customHeight="1"/>
    <row r="28" spans="2:16" ht="15.75" customHeight="1"/>
    <row r="29" spans="2:16" ht="15.75" customHeight="1"/>
    <row r="30" spans="2:16" ht="15.75" customHeight="1"/>
    <row r="31" spans="2:16" ht="15.75" customHeight="1"/>
    <row r="32" spans="2:16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7">
    <mergeCell ref="E17:K17"/>
    <mergeCell ref="B19:P21"/>
    <mergeCell ref="A1:Q2"/>
    <mergeCell ref="B6:P7"/>
    <mergeCell ref="B11:Q12"/>
    <mergeCell ref="E15:K15"/>
    <mergeCell ref="E16:K1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1008"/>
  <sheetViews>
    <sheetView showGridLines="0" tabSelected="1" topLeftCell="C22" zoomScale="80" zoomScaleNormal="80" workbookViewId="0">
      <selection activeCell="G49" sqref="G49"/>
    </sheetView>
  </sheetViews>
  <sheetFormatPr defaultColWidth="11.3046875" defaultRowHeight="15" customHeight="1"/>
  <cols>
    <col min="1" max="1" width="2.921875" customWidth="1"/>
    <col min="2" max="2" width="10.53515625" customWidth="1"/>
    <col min="3" max="3" width="16.3046875" customWidth="1"/>
    <col min="4" max="5" width="12" customWidth="1"/>
    <col min="6" max="9" width="11.69140625" customWidth="1"/>
    <col min="10" max="11" width="10.53515625" customWidth="1"/>
    <col min="12" max="12" width="26.69140625" customWidth="1"/>
    <col min="13" max="13" width="11.69140625" customWidth="1"/>
    <col min="14" max="14" width="10.53515625" customWidth="1"/>
    <col min="15" max="15" width="12" customWidth="1"/>
    <col min="16" max="16" width="13.3046875" customWidth="1"/>
    <col min="17" max="17" width="10.53515625" customWidth="1"/>
    <col min="18" max="18" width="26.69140625" customWidth="1"/>
    <col min="19" max="19" width="11.69140625" customWidth="1"/>
    <col min="20" max="20" width="10.53515625" customWidth="1"/>
    <col min="21" max="21" width="12" customWidth="1"/>
    <col min="22" max="22" width="13.3046875" customWidth="1"/>
    <col min="23" max="26" width="10.53515625" customWidth="1"/>
  </cols>
  <sheetData>
    <row r="1" spans="2:22" ht="15.75" customHeight="1">
      <c r="C1" s="5"/>
      <c r="D1" s="5"/>
      <c r="E1" s="5"/>
      <c r="F1" s="5"/>
      <c r="G1" s="5"/>
      <c r="H1" s="5"/>
      <c r="I1" s="5"/>
    </row>
    <row r="2" spans="2:22" ht="15.75" customHeight="1">
      <c r="B2" s="138" t="s">
        <v>14</v>
      </c>
      <c r="C2" s="128"/>
      <c r="D2" s="128"/>
      <c r="E2" s="128"/>
      <c r="F2" s="128"/>
      <c r="G2" s="128"/>
      <c r="H2" s="128"/>
      <c r="I2" s="129"/>
      <c r="K2" s="139" t="s">
        <v>15</v>
      </c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9"/>
    </row>
    <row r="3" spans="2:22" ht="36" customHeight="1" thickBot="1">
      <c r="B3" s="130"/>
      <c r="C3" s="122"/>
      <c r="D3" s="122"/>
      <c r="E3" s="122"/>
      <c r="F3" s="122"/>
      <c r="G3" s="122"/>
      <c r="H3" s="122"/>
      <c r="I3" s="123"/>
      <c r="K3" s="140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33"/>
    </row>
    <row r="4" spans="2:22" ht="21.75" customHeight="1" thickBot="1">
      <c r="B4" s="6"/>
      <c r="C4" s="73"/>
      <c r="D4" s="173" t="s">
        <v>17</v>
      </c>
      <c r="E4" s="175" t="s">
        <v>18</v>
      </c>
      <c r="F4" s="175" t="s">
        <v>19</v>
      </c>
      <c r="G4" s="74" t="s">
        <v>16</v>
      </c>
      <c r="H4" s="74" t="s">
        <v>16</v>
      </c>
      <c r="I4" s="75" t="s">
        <v>16</v>
      </c>
      <c r="J4" s="7"/>
      <c r="K4" s="130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3"/>
    </row>
    <row r="5" spans="2:22" ht="18.75" customHeight="1">
      <c r="B5" s="8"/>
      <c r="C5" s="7"/>
      <c r="D5" s="174"/>
      <c r="E5" s="178"/>
      <c r="F5" s="176"/>
      <c r="G5" s="10" t="s">
        <v>20</v>
      </c>
      <c r="H5" s="10" t="s">
        <v>21</v>
      </c>
      <c r="I5" s="76" t="s">
        <v>22</v>
      </c>
      <c r="J5" s="7"/>
      <c r="K5" s="141" t="s">
        <v>23</v>
      </c>
      <c r="L5" s="128"/>
      <c r="M5" s="128"/>
      <c r="N5" s="128"/>
      <c r="O5" s="128"/>
      <c r="P5" s="128"/>
      <c r="Q5" s="142" t="s">
        <v>24</v>
      </c>
      <c r="R5" s="128"/>
      <c r="S5" s="128"/>
      <c r="T5" s="128"/>
      <c r="U5" s="128"/>
      <c r="V5" s="129"/>
    </row>
    <row r="6" spans="2:22" ht="18" customHeight="1" thickBot="1">
      <c r="B6" s="143" t="s">
        <v>25</v>
      </c>
      <c r="C6" s="170"/>
      <c r="D6" s="11" t="s">
        <v>26</v>
      </c>
      <c r="E6" s="80" t="s">
        <v>175</v>
      </c>
      <c r="F6" s="12">
        <v>0</v>
      </c>
      <c r="G6" s="183" t="s">
        <v>175</v>
      </c>
      <c r="H6" s="182" t="s">
        <v>175</v>
      </c>
      <c r="I6" s="242" t="s">
        <v>175</v>
      </c>
      <c r="J6" s="7"/>
      <c r="K6" s="130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</row>
    <row r="7" spans="2:22" ht="18" customHeight="1">
      <c r="B7" s="140"/>
      <c r="C7" s="171"/>
      <c r="D7" s="13" t="s">
        <v>27</v>
      </c>
      <c r="E7" s="180" t="s">
        <v>175</v>
      </c>
      <c r="F7" s="10">
        <v>0</v>
      </c>
      <c r="G7" s="184" t="s">
        <v>175</v>
      </c>
      <c r="H7" s="180" t="s">
        <v>175</v>
      </c>
      <c r="I7" s="243" t="s">
        <v>175</v>
      </c>
      <c r="J7" s="7"/>
      <c r="K7" s="8"/>
      <c r="L7" s="7"/>
      <c r="M7" s="7"/>
      <c r="N7" s="7"/>
      <c r="O7" s="9" t="s">
        <v>16</v>
      </c>
      <c r="P7" s="9" t="s">
        <v>16</v>
      </c>
      <c r="Q7" s="8"/>
      <c r="R7" s="7"/>
      <c r="S7" s="7"/>
      <c r="T7" s="7"/>
      <c r="U7" s="9" t="s">
        <v>16</v>
      </c>
      <c r="V7" s="78" t="s">
        <v>16</v>
      </c>
    </row>
    <row r="8" spans="2:22" ht="18" customHeight="1">
      <c r="B8" s="140"/>
      <c r="C8" s="171"/>
      <c r="D8" s="79" t="s">
        <v>28</v>
      </c>
      <c r="E8" s="80" t="s">
        <v>175</v>
      </c>
      <c r="F8" s="80">
        <v>0</v>
      </c>
      <c r="G8" s="185" t="s">
        <v>175</v>
      </c>
      <c r="H8" s="80" t="s">
        <v>175</v>
      </c>
      <c r="I8" s="244" t="s">
        <v>175</v>
      </c>
      <c r="J8" s="7"/>
      <c r="K8" s="8"/>
      <c r="L8" s="82" t="s">
        <v>20</v>
      </c>
      <c r="M8" s="83" t="s">
        <v>29</v>
      </c>
      <c r="N8" s="83" t="s">
        <v>19</v>
      </c>
      <c r="O8" s="84" t="s">
        <v>21</v>
      </c>
      <c r="P8" s="85" t="s">
        <v>22</v>
      </c>
      <c r="Q8" s="8"/>
      <c r="R8" s="82" t="s">
        <v>20</v>
      </c>
      <c r="S8" s="83" t="s">
        <v>29</v>
      </c>
      <c r="T8" s="83" t="s">
        <v>19</v>
      </c>
      <c r="U8" s="84" t="s">
        <v>21</v>
      </c>
      <c r="V8" s="85" t="s">
        <v>22</v>
      </c>
    </row>
    <row r="9" spans="2:22" ht="18" customHeight="1">
      <c r="B9" s="140"/>
      <c r="C9" s="171"/>
      <c r="D9" s="86" t="s">
        <v>30</v>
      </c>
      <c r="E9" s="181" t="s">
        <v>175</v>
      </c>
      <c r="F9" s="84">
        <v>0</v>
      </c>
      <c r="G9" s="186" t="s">
        <v>175</v>
      </c>
      <c r="H9" s="181" t="s">
        <v>175</v>
      </c>
      <c r="I9" s="245" t="s">
        <v>175</v>
      </c>
      <c r="J9" s="7"/>
      <c r="K9" s="134" t="s">
        <v>31</v>
      </c>
      <c r="L9" s="81" t="s">
        <v>32</v>
      </c>
      <c r="M9" s="80" t="s">
        <v>33</v>
      </c>
      <c r="N9" s="80">
        <f>SUM(F17:F22)</f>
        <v>7</v>
      </c>
      <c r="O9" s="87">
        <f t="shared" ref="O9:O13" si="0">N9/$N$14</f>
        <v>0.23333333333333334</v>
      </c>
      <c r="P9" s="88">
        <f t="shared" ref="P9:P13" si="1">N9/SUM($N$14,$N$25)</f>
        <v>0.23333333333333334</v>
      </c>
      <c r="Q9" s="134" t="s">
        <v>31</v>
      </c>
      <c r="R9" s="81" t="s">
        <v>32</v>
      </c>
      <c r="S9" s="80" t="s">
        <v>33</v>
      </c>
      <c r="T9" s="80">
        <f>SUM(F17:F22)</f>
        <v>7</v>
      </c>
      <c r="U9" s="87">
        <f t="shared" ref="U9:U12" si="2">T9/$N$14</f>
        <v>0.23333333333333334</v>
      </c>
      <c r="V9" s="89">
        <f t="shared" ref="V9:V13" si="3">T9/SUM($T$14,$T$23)</f>
        <v>0.23333333333333334</v>
      </c>
    </row>
    <row r="10" spans="2:22" ht="18" customHeight="1">
      <c r="B10" s="140"/>
      <c r="C10" s="171"/>
      <c r="D10" s="79" t="s">
        <v>34</v>
      </c>
      <c r="E10" s="80" t="s">
        <v>175</v>
      </c>
      <c r="F10" s="80">
        <v>0</v>
      </c>
      <c r="G10" s="185" t="s">
        <v>175</v>
      </c>
      <c r="H10" s="80" t="s">
        <v>175</v>
      </c>
      <c r="I10" s="244" t="s">
        <v>175</v>
      </c>
      <c r="J10" s="7"/>
      <c r="K10" s="135"/>
      <c r="L10" s="7" t="s">
        <v>35</v>
      </c>
      <c r="M10" s="10" t="s">
        <v>36</v>
      </c>
      <c r="N10" s="10">
        <f>SUM(F23:F25)</f>
        <v>4.5</v>
      </c>
      <c r="O10" s="14">
        <f t="shared" si="0"/>
        <v>0.15</v>
      </c>
      <c r="P10" s="15">
        <f t="shared" si="1"/>
        <v>0.15</v>
      </c>
      <c r="Q10" s="135"/>
      <c r="R10" s="7" t="s">
        <v>35</v>
      </c>
      <c r="S10" s="10" t="s">
        <v>36</v>
      </c>
      <c r="T10" s="10">
        <f>SUM(F23:F25)</f>
        <v>4.5</v>
      </c>
      <c r="U10" s="14">
        <f t="shared" si="2"/>
        <v>0.15</v>
      </c>
      <c r="V10" s="90">
        <f t="shared" si="3"/>
        <v>0.15</v>
      </c>
    </row>
    <row r="11" spans="2:22" ht="18" customHeight="1">
      <c r="B11" s="140"/>
      <c r="C11" s="171"/>
      <c r="D11" s="13" t="s">
        <v>37</v>
      </c>
      <c r="E11" s="180" t="s">
        <v>175</v>
      </c>
      <c r="F11" s="10">
        <v>0</v>
      </c>
      <c r="G11" s="184" t="s">
        <v>175</v>
      </c>
      <c r="H11" s="180" t="s">
        <v>175</v>
      </c>
      <c r="I11" s="243" t="s">
        <v>175</v>
      </c>
      <c r="J11" s="7"/>
      <c r="K11" s="135"/>
      <c r="L11" s="81" t="s">
        <v>38</v>
      </c>
      <c r="M11" s="80" t="s">
        <v>39</v>
      </c>
      <c r="N11" s="80">
        <f>SUM(F26:F28)</f>
        <v>3.75</v>
      </c>
      <c r="O11" s="87">
        <f t="shared" si="0"/>
        <v>0.125</v>
      </c>
      <c r="P11" s="88">
        <f t="shared" si="1"/>
        <v>0.125</v>
      </c>
      <c r="Q11" s="135"/>
      <c r="R11" s="81" t="s">
        <v>38</v>
      </c>
      <c r="S11" s="80" t="s">
        <v>39</v>
      </c>
      <c r="T11" s="80">
        <f>SUM(F26:F28)</f>
        <v>3.75</v>
      </c>
      <c r="U11" s="87">
        <f t="shared" si="2"/>
        <v>0.125</v>
      </c>
      <c r="V11" s="16">
        <f t="shared" si="3"/>
        <v>0.125</v>
      </c>
    </row>
    <row r="12" spans="2:22" ht="18" customHeight="1">
      <c r="B12" s="140"/>
      <c r="C12" s="171"/>
      <c r="D12" s="79" t="s">
        <v>40</v>
      </c>
      <c r="E12" s="80" t="s">
        <v>175</v>
      </c>
      <c r="F12" s="80">
        <v>0</v>
      </c>
      <c r="G12" s="185" t="s">
        <v>175</v>
      </c>
      <c r="H12" s="80" t="s">
        <v>175</v>
      </c>
      <c r="I12" s="244" t="s">
        <v>175</v>
      </c>
      <c r="J12" s="7"/>
      <c r="K12" s="135"/>
      <c r="L12" s="7" t="s">
        <v>41</v>
      </c>
      <c r="M12" s="10" t="s">
        <v>42</v>
      </c>
      <c r="N12" s="10">
        <f>SUM(F29:F40)</f>
        <v>4.75</v>
      </c>
      <c r="O12" s="14">
        <f t="shared" si="0"/>
        <v>0.15833333333333333</v>
      </c>
      <c r="P12" s="15">
        <f t="shared" si="1"/>
        <v>0.15833333333333333</v>
      </c>
      <c r="Q12" s="135"/>
      <c r="R12" s="7" t="s">
        <v>41</v>
      </c>
      <c r="S12" s="10" t="s">
        <v>42</v>
      </c>
      <c r="T12" s="10">
        <f>SUM(F29:F40)</f>
        <v>4.75</v>
      </c>
      <c r="U12" s="14">
        <f t="shared" si="2"/>
        <v>0.15833333333333333</v>
      </c>
      <c r="V12" s="90">
        <f t="shared" si="3"/>
        <v>0.15833333333333333</v>
      </c>
    </row>
    <row r="13" spans="2:22" ht="18" customHeight="1">
      <c r="B13" s="140"/>
      <c r="C13" s="171"/>
      <c r="D13" s="13" t="s">
        <v>43</v>
      </c>
      <c r="E13" s="180" t="s">
        <v>175</v>
      </c>
      <c r="F13" s="10">
        <v>0</v>
      </c>
      <c r="G13" s="184" t="s">
        <v>175</v>
      </c>
      <c r="H13" s="180" t="s">
        <v>175</v>
      </c>
      <c r="I13" s="243" t="s">
        <v>175</v>
      </c>
      <c r="J13" s="7"/>
      <c r="K13" s="135"/>
      <c r="L13" s="81" t="s">
        <v>44</v>
      </c>
      <c r="M13" s="80" t="s">
        <v>45</v>
      </c>
      <c r="N13" s="80">
        <f>SUM(F41:F51)</f>
        <v>10</v>
      </c>
      <c r="O13" s="87">
        <f t="shared" si="0"/>
        <v>0.33333333333333331</v>
      </c>
      <c r="P13" s="88">
        <f t="shared" si="1"/>
        <v>0.33333333333333331</v>
      </c>
      <c r="Q13" s="135"/>
      <c r="R13" s="81" t="s">
        <v>44</v>
      </c>
      <c r="S13" s="80" t="s">
        <v>45</v>
      </c>
      <c r="T13" s="80">
        <f>SUM(F41:F51)</f>
        <v>10</v>
      </c>
      <c r="U13" s="87">
        <f>T13/$T$14</f>
        <v>0.33333333333333331</v>
      </c>
      <c r="V13" s="16">
        <f t="shared" si="3"/>
        <v>0.33333333333333331</v>
      </c>
    </row>
    <row r="14" spans="2:22" ht="18" customHeight="1">
      <c r="B14" s="140"/>
      <c r="C14" s="171"/>
      <c r="D14" s="17" t="s">
        <v>46</v>
      </c>
      <c r="E14" s="179" t="s">
        <v>175</v>
      </c>
      <c r="F14" s="18">
        <v>0</v>
      </c>
      <c r="G14" s="187" t="s">
        <v>175</v>
      </c>
      <c r="H14" s="179" t="s">
        <v>175</v>
      </c>
      <c r="I14" s="246" t="s">
        <v>175</v>
      </c>
      <c r="J14" s="7"/>
      <c r="K14" s="135"/>
      <c r="L14" s="7"/>
      <c r="M14" s="9" t="s">
        <v>22</v>
      </c>
      <c r="N14" s="9">
        <f>SUM(N9:N13)</f>
        <v>30</v>
      </c>
      <c r="O14" s="10"/>
      <c r="P14" s="10"/>
      <c r="Q14" s="135"/>
      <c r="R14" s="7"/>
      <c r="S14" s="9" t="s">
        <v>22</v>
      </c>
      <c r="T14" s="9">
        <f>SUM(T9:T13)</f>
        <v>30</v>
      </c>
      <c r="U14" s="10"/>
      <c r="V14" s="76"/>
    </row>
    <row r="15" spans="2:22" ht="18" customHeight="1">
      <c r="B15" s="140"/>
      <c r="C15" s="171"/>
      <c r="D15" s="13" t="s">
        <v>47</v>
      </c>
      <c r="E15" s="180" t="s">
        <v>175</v>
      </c>
      <c r="F15" s="10">
        <v>0</v>
      </c>
      <c r="G15" s="184" t="s">
        <v>175</v>
      </c>
      <c r="H15" s="180" t="s">
        <v>175</v>
      </c>
      <c r="I15" s="243" t="s">
        <v>175</v>
      </c>
      <c r="J15" s="7"/>
      <c r="K15" s="19"/>
      <c r="L15" s="81"/>
      <c r="M15" s="80"/>
      <c r="N15" s="80"/>
      <c r="O15" s="87"/>
      <c r="P15" s="88"/>
      <c r="Q15" s="19"/>
      <c r="R15" s="81"/>
      <c r="S15" s="80"/>
      <c r="T15" s="80"/>
      <c r="U15" s="87"/>
      <c r="V15" s="16"/>
    </row>
    <row r="16" spans="2:22" ht="18" customHeight="1">
      <c r="B16" s="144"/>
      <c r="C16" s="172"/>
      <c r="D16" s="79" t="s">
        <v>48</v>
      </c>
      <c r="E16" s="179" t="s">
        <v>175</v>
      </c>
      <c r="F16" s="80">
        <v>0</v>
      </c>
      <c r="G16" s="187" t="s">
        <v>175</v>
      </c>
      <c r="H16" s="179" t="s">
        <v>175</v>
      </c>
      <c r="I16" s="247" t="s">
        <v>175</v>
      </c>
      <c r="J16" s="7"/>
      <c r="K16" s="134" t="s">
        <v>49</v>
      </c>
      <c r="L16" s="7" t="s">
        <v>50</v>
      </c>
      <c r="M16" s="10" t="s">
        <v>51</v>
      </c>
      <c r="N16" s="10">
        <f>SUM(F52:F56)</f>
        <v>9</v>
      </c>
      <c r="O16" s="14">
        <f>N16/$N$26</f>
        <v>0.12857142857142856</v>
      </c>
      <c r="P16" s="15">
        <f>N16/SUM($N$14,$N$26)</f>
        <v>0.09</v>
      </c>
      <c r="Q16" s="134" t="s">
        <v>52</v>
      </c>
      <c r="R16" s="7" t="s">
        <v>53</v>
      </c>
      <c r="S16" s="10" t="s">
        <v>54</v>
      </c>
      <c r="T16" s="10">
        <f>SUM(F86:F88)</f>
        <v>12</v>
      </c>
      <c r="U16" s="14">
        <f>T16/$T$24</f>
        <v>0.17142857142857143</v>
      </c>
      <c r="V16" s="90">
        <f>T16/SUM($T$14,$T$24)</f>
        <v>0.12</v>
      </c>
    </row>
    <row r="17" spans="2:22" ht="18" customHeight="1">
      <c r="B17" s="149" t="s">
        <v>55</v>
      </c>
      <c r="C17" s="188" t="s">
        <v>32</v>
      </c>
      <c r="D17" s="91" t="s">
        <v>56</v>
      </c>
      <c r="E17" s="177" t="s">
        <v>57</v>
      </c>
      <c r="F17" s="92">
        <v>0</v>
      </c>
      <c r="G17" s="93">
        <f t="shared" ref="G17:G22" si="4">F17/SUM($F$17:$F$22)</f>
        <v>0</v>
      </c>
      <c r="H17" s="160">
        <f>F17/SUM($F$17:$F$51)</f>
        <v>0</v>
      </c>
      <c r="I17" s="248">
        <f>F17/SUM($F$17:$F$85)</f>
        <v>0</v>
      </c>
      <c r="J17" s="7"/>
      <c r="K17" s="135"/>
      <c r="L17" s="81" t="s">
        <v>58</v>
      </c>
      <c r="M17" s="80" t="s">
        <v>59</v>
      </c>
      <c r="N17" s="80">
        <f>SUM(F57:F58)</f>
        <v>2</v>
      </c>
      <c r="O17" s="237">
        <f t="shared" ref="O17:O24" si="5">N17/$N$26</f>
        <v>2.8571428571428571E-2</v>
      </c>
      <c r="P17" s="241">
        <f t="shared" ref="P17:P24" si="6">N17/SUM($N$14,$N$26)</f>
        <v>0.02</v>
      </c>
      <c r="Q17" s="135"/>
      <c r="R17" s="81" t="s">
        <v>60</v>
      </c>
      <c r="S17" s="80" t="s">
        <v>61</v>
      </c>
      <c r="T17" s="80">
        <f>SUM(F89:F90)</f>
        <v>6</v>
      </c>
      <c r="U17" s="237">
        <f t="shared" ref="U17:U22" si="7">T17/$T$24</f>
        <v>8.5714285714285715E-2</v>
      </c>
      <c r="V17" s="238">
        <f t="shared" ref="V17:V22" si="8">T17/SUM($T$14,$T$24)</f>
        <v>0.06</v>
      </c>
    </row>
    <row r="18" spans="2:22" ht="18" customHeight="1">
      <c r="B18" s="135"/>
      <c r="C18" s="189"/>
      <c r="D18" s="79" t="s">
        <v>62</v>
      </c>
      <c r="E18" s="80" t="s">
        <v>57</v>
      </c>
      <c r="F18" s="80">
        <v>1</v>
      </c>
      <c r="G18" s="94">
        <f t="shared" si="4"/>
        <v>0.14285714285714285</v>
      </c>
      <c r="H18" s="161">
        <f>F18/SUM($F$17:$F$51)</f>
        <v>3.3333333333333333E-2</v>
      </c>
      <c r="I18" s="152">
        <f>F18/SUM($F$17:$F$85)</f>
        <v>0.01</v>
      </c>
      <c r="J18" s="7"/>
      <c r="K18" s="135"/>
      <c r="L18" s="7" t="s">
        <v>63</v>
      </c>
      <c r="M18" s="10" t="s">
        <v>64</v>
      </c>
      <c r="N18" s="10">
        <f>SUM(F59:F67)</f>
        <v>11</v>
      </c>
      <c r="O18" s="14">
        <f t="shared" si="5"/>
        <v>0.15714285714285714</v>
      </c>
      <c r="P18" s="15">
        <f t="shared" si="6"/>
        <v>0.11</v>
      </c>
      <c r="Q18" s="135"/>
      <c r="R18" s="7" t="s">
        <v>65</v>
      </c>
      <c r="S18" s="10" t="s">
        <v>66</v>
      </c>
      <c r="T18" s="10">
        <f>SUM(F91:F92)</f>
        <v>13</v>
      </c>
      <c r="U18" s="14">
        <f t="shared" si="7"/>
        <v>0.18571428571428572</v>
      </c>
      <c r="V18" s="90">
        <f t="shared" si="8"/>
        <v>0.13</v>
      </c>
    </row>
    <row r="19" spans="2:22" ht="18" customHeight="1">
      <c r="B19" s="135"/>
      <c r="C19" s="189"/>
      <c r="D19" s="13" t="s">
        <v>67</v>
      </c>
      <c r="E19" s="10" t="s">
        <v>57</v>
      </c>
      <c r="F19" s="10">
        <v>2</v>
      </c>
      <c r="G19" s="20">
        <f t="shared" si="4"/>
        <v>0.2857142857142857</v>
      </c>
      <c r="H19" s="162">
        <f>F19/SUM($F$17:$F$51)</f>
        <v>6.6666666666666666E-2</v>
      </c>
      <c r="I19" s="153">
        <f>F19/SUM($F$17:$F$85)</f>
        <v>0.02</v>
      </c>
      <c r="J19" s="7"/>
      <c r="K19" s="135"/>
      <c r="L19" s="81" t="s">
        <v>68</v>
      </c>
      <c r="M19" s="80" t="s">
        <v>69</v>
      </c>
      <c r="N19" s="80">
        <f t="shared" ref="N19:N22" si="9">F68</f>
        <v>14</v>
      </c>
      <c r="O19" s="237">
        <f t="shared" si="5"/>
        <v>0.2</v>
      </c>
      <c r="P19" s="241">
        <f t="shared" si="6"/>
        <v>0.14000000000000001</v>
      </c>
      <c r="Q19" s="135"/>
      <c r="R19" s="81" t="s">
        <v>68</v>
      </c>
      <c r="S19" s="80" t="s">
        <v>70</v>
      </c>
      <c r="T19" s="80">
        <f>SUM(F93:F95)</f>
        <v>14</v>
      </c>
      <c r="U19" s="237">
        <f t="shared" si="7"/>
        <v>0.2</v>
      </c>
      <c r="V19" s="238">
        <f t="shared" si="8"/>
        <v>0.14000000000000001</v>
      </c>
    </row>
    <row r="20" spans="2:22" ht="18" customHeight="1">
      <c r="B20" s="135"/>
      <c r="C20" s="189"/>
      <c r="D20" s="79" t="s">
        <v>71</v>
      </c>
      <c r="E20" s="80" t="s">
        <v>57</v>
      </c>
      <c r="F20" s="80">
        <v>1</v>
      </c>
      <c r="G20" s="94">
        <f t="shared" si="4"/>
        <v>0.14285714285714285</v>
      </c>
      <c r="H20" s="161">
        <f>F20/SUM($F$17:$F$51)</f>
        <v>3.3333333333333333E-2</v>
      </c>
      <c r="I20" s="152">
        <f>F20/SUM($F$17:$F$85)</f>
        <v>0.01</v>
      </c>
      <c r="J20" s="7"/>
      <c r="K20" s="135"/>
      <c r="L20" s="7" t="s">
        <v>72</v>
      </c>
      <c r="M20" s="10" t="s">
        <v>73</v>
      </c>
      <c r="N20" s="10">
        <f t="shared" si="9"/>
        <v>7</v>
      </c>
      <c r="O20" s="14">
        <f t="shared" si="5"/>
        <v>0.1</v>
      </c>
      <c r="P20" s="15">
        <f t="shared" si="6"/>
        <v>7.0000000000000007E-2</v>
      </c>
      <c r="Q20" s="135"/>
      <c r="R20" s="7" t="s">
        <v>74</v>
      </c>
      <c r="S20" s="10" t="s">
        <v>75</v>
      </c>
      <c r="T20" s="10">
        <f t="shared" ref="T20:T21" si="10">F96</f>
        <v>5</v>
      </c>
      <c r="U20" s="14">
        <f t="shared" si="7"/>
        <v>7.1428571428571425E-2</v>
      </c>
      <c r="V20" s="90">
        <f t="shared" si="8"/>
        <v>0.05</v>
      </c>
    </row>
    <row r="21" spans="2:22" ht="18" customHeight="1">
      <c r="B21" s="135"/>
      <c r="C21" s="189"/>
      <c r="D21" s="13" t="s">
        <v>76</v>
      </c>
      <c r="E21" s="10" t="s">
        <v>57</v>
      </c>
      <c r="F21" s="10">
        <v>1</v>
      </c>
      <c r="G21" s="20">
        <f t="shared" si="4"/>
        <v>0.14285714285714285</v>
      </c>
      <c r="H21" s="162">
        <f>F21/SUM($F$17:$F$51)</f>
        <v>3.3333333333333333E-2</v>
      </c>
      <c r="I21" s="153">
        <f>F21/SUM($F$17:$F$85)</f>
        <v>0.01</v>
      </c>
      <c r="J21" s="7"/>
      <c r="K21" s="135"/>
      <c r="L21" s="81" t="s">
        <v>74</v>
      </c>
      <c r="M21" s="80" t="s">
        <v>77</v>
      </c>
      <c r="N21" s="80">
        <f t="shared" si="9"/>
        <v>7</v>
      </c>
      <c r="O21" s="237">
        <f t="shared" si="5"/>
        <v>0.1</v>
      </c>
      <c r="P21" s="241">
        <f t="shared" si="6"/>
        <v>7.0000000000000007E-2</v>
      </c>
      <c r="Q21" s="135"/>
      <c r="R21" s="81" t="s">
        <v>78</v>
      </c>
      <c r="S21" s="80" t="s">
        <v>79</v>
      </c>
      <c r="T21" s="80">
        <f t="shared" si="10"/>
        <v>5</v>
      </c>
      <c r="U21" s="237">
        <f t="shared" si="7"/>
        <v>7.1428571428571425E-2</v>
      </c>
      <c r="V21" s="238">
        <f t="shared" si="8"/>
        <v>0.05</v>
      </c>
    </row>
    <row r="22" spans="2:22" ht="18" customHeight="1">
      <c r="B22" s="135"/>
      <c r="C22" s="190"/>
      <c r="D22" s="17" t="s">
        <v>80</v>
      </c>
      <c r="E22" s="18" t="s">
        <v>57</v>
      </c>
      <c r="F22" s="18">
        <v>2</v>
      </c>
      <c r="G22" s="21">
        <f t="shared" si="4"/>
        <v>0.2857142857142857</v>
      </c>
      <c r="H22" s="163">
        <f>F22/SUM($F$17:$F$51)</f>
        <v>6.6666666666666666E-2</v>
      </c>
      <c r="I22" s="154">
        <f>F22/SUM($F$17:$F$85)</f>
        <v>0.02</v>
      </c>
      <c r="J22" s="7"/>
      <c r="K22" s="135"/>
      <c r="L22" s="7" t="s">
        <v>78</v>
      </c>
      <c r="M22" s="10" t="s">
        <v>81</v>
      </c>
      <c r="N22" s="10">
        <f t="shared" si="9"/>
        <v>4</v>
      </c>
      <c r="O22" s="14">
        <f t="shared" si="5"/>
        <v>5.7142857142857141E-2</v>
      </c>
      <c r="P22" s="15">
        <f t="shared" si="6"/>
        <v>0.04</v>
      </c>
      <c r="Q22" s="135"/>
      <c r="R22" s="7" t="s">
        <v>44</v>
      </c>
      <c r="S22" s="10" t="s">
        <v>82</v>
      </c>
      <c r="T22" s="10">
        <f>SUM(F98:F106)</f>
        <v>15</v>
      </c>
      <c r="U22" s="14">
        <f>T22/$T$24</f>
        <v>0.21428571428571427</v>
      </c>
      <c r="V22" s="90">
        <f t="shared" si="8"/>
        <v>0.15</v>
      </c>
    </row>
    <row r="23" spans="2:22" ht="18" customHeight="1">
      <c r="B23" s="135"/>
      <c r="C23" s="188" t="s">
        <v>35</v>
      </c>
      <c r="D23" s="13" t="s">
        <v>83</v>
      </c>
      <c r="E23" s="10" t="s">
        <v>57</v>
      </c>
      <c r="F23" s="10">
        <v>1.5</v>
      </c>
      <c r="G23" s="20">
        <f t="shared" ref="G23:G25" si="11">F23/SUM($F$23:$F$25)</f>
        <v>0.33333333333333331</v>
      </c>
      <c r="H23" s="162">
        <f>F23/SUM($F$17:$F$51)</f>
        <v>0.05</v>
      </c>
      <c r="I23" s="153">
        <f>F23/SUM($F$17:$F$85)</f>
        <v>1.4999999999999999E-2</v>
      </c>
      <c r="J23" s="7"/>
      <c r="K23" s="135"/>
      <c r="L23" s="81" t="s">
        <v>84</v>
      </c>
      <c r="M23" s="80" t="s">
        <v>85</v>
      </c>
      <c r="N23" s="80">
        <f>SUM(F72:F75)</f>
        <v>5.5</v>
      </c>
      <c r="O23" s="237">
        <f t="shared" si="5"/>
        <v>7.857142857142857E-2</v>
      </c>
      <c r="P23" s="241">
        <f t="shared" si="6"/>
        <v>5.5E-2</v>
      </c>
      <c r="Q23" s="135"/>
      <c r="R23" s="81" t="s">
        <v>58</v>
      </c>
      <c r="S23" s="240" t="s">
        <v>189</v>
      </c>
      <c r="T23" s="240">
        <v>0</v>
      </c>
      <c r="U23" s="87">
        <v>0</v>
      </c>
      <c r="V23" s="16">
        <v>0</v>
      </c>
    </row>
    <row r="24" spans="2:22" ht="18" customHeight="1">
      <c r="B24" s="135"/>
      <c r="C24" s="189"/>
      <c r="D24" s="79" t="s">
        <v>86</v>
      </c>
      <c r="E24" s="80" t="s">
        <v>57</v>
      </c>
      <c r="F24" s="80">
        <v>1.5</v>
      </c>
      <c r="G24" s="94">
        <f t="shared" si="11"/>
        <v>0.33333333333333331</v>
      </c>
      <c r="H24" s="161">
        <f>F24/SUM($F$17:$F$51)</f>
        <v>0.05</v>
      </c>
      <c r="I24" s="152">
        <f>F24/SUM($F$17:$F$85)</f>
        <v>1.4999999999999999E-2</v>
      </c>
      <c r="J24" s="7"/>
      <c r="K24" s="135"/>
      <c r="L24" s="7" t="s">
        <v>65</v>
      </c>
      <c r="M24" s="10" t="s">
        <v>87</v>
      </c>
      <c r="N24" s="10">
        <f>SUM(F78:F85)</f>
        <v>10.5</v>
      </c>
      <c r="O24" s="14">
        <f t="shared" si="5"/>
        <v>0.15</v>
      </c>
      <c r="P24" s="15">
        <f t="shared" si="6"/>
        <v>0.105</v>
      </c>
      <c r="Q24" s="22"/>
      <c r="R24" s="7"/>
      <c r="S24" s="239" t="s">
        <v>22</v>
      </c>
      <c r="T24" s="239">
        <f>SUM(T16:T22)</f>
        <v>70</v>
      </c>
      <c r="U24" s="14"/>
      <c r="V24" s="90"/>
    </row>
    <row r="25" spans="2:22" ht="18" customHeight="1">
      <c r="B25" s="135"/>
      <c r="C25" s="190"/>
      <c r="D25" s="86" t="s">
        <v>88</v>
      </c>
      <c r="E25" s="84" t="s">
        <v>57</v>
      </c>
      <c r="F25" s="84">
        <v>1.5</v>
      </c>
      <c r="G25" s="95">
        <f t="shared" si="11"/>
        <v>0.33333333333333331</v>
      </c>
      <c r="H25" s="164">
        <f>F25/SUM($F$17:$F$51)</f>
        <v>0.05</v>
      </c>
      <c r="I25" s="155">
        <f>F25/SUM($F$17:$F$85)</f>
        <v>1.4999999999999999E-2</v>
      </c>
      <c r="J25" s="7"/>
      <c r="K25" s="135"/>
      <c r="L25" s="81" t="s">
        <v>187</v>
      </c>
      <c r="M25" s="240" t="s">
        <v>188</v>
      </c>
      <c r="N25" s="240">
        <v>0</v>
      </c>
      <c r="O25" s="87">
        <v>0</v>
      </c>
      <c r="P25" s="88">
        <v>0</v>
      </c>
      <c r="Q25" s="22"/>
      <c r="R25" s="81"/>
      <c r="S25" s="81"/>
      <c r="T25" s="80"/>
      <c r="U25" s="87"/>
      <c r="V25" s="16"/>
    </row>
    <row r="26" spans="2:22" ht="18" customHeight="1">
      <c r="B26" s="135"/>
      <c r="C26" s="188" t="s">
        <v>38</v>
      </c>
      <c r="D26" s="79" t="s">
        <v>89</v>
      </c>
      <c r="E26" s="80" t="s">
        <v>57</v>
      </c>
      <c r="F26" s="80">
        <v>3.5</v>
      </c>
      <c r="G26" s="94">
        <f t="shared" ref="G26:G28" si="12">F26/SUM($F$26:$F$28)</f>
        <v>0.93333333333333335</v>
      </c>
      <c r="H26" s="161">
        <f>F26/SUM($F$17:$F$51)</f>
        <v>0.11666666666666667</v>
      </c>
      <c r="I26" s="152">
        <f>F26/SUM($F$17:$F$85)</f>
        <v>3.5000000000000003E-2</v>
      </c>
      <c r="J26" s="7"/>
      <c r="K26" s="22"/>
      <c r="L26" s="7"/>
      <c r="M26" s="239" t="s">
        <v>22</v>
      </c>
      <c r="N26" s="239">
        <f>SUM(N16:N24)</f>
        <v>70</v>
      </c>
      <c r="O26" s="7"/>
      <c r="P26" s="77"/>
      <c r="Q26" s="22"/>
      <c r="R26" s="7"/>
      <c r="S26" s="7"/>
      <c r="T26" s="7"/>
      <c r="U26" s="7"/>
      <c r="V26" s="77"/>
    </row>
    <row r="27" spans="2:22" ht="18" customHeight="1">
      <c r="B27" s="135"/>
      <c r="C27" s="189"/>
      <c r="D27" s="13" t="s">
        <v>90</v>
      </c>
      <c r="E27" s="10" t="s">
        <v>57</v>
      </c>
      <c r="F27" s="10">
        <v>0.25</v>
      </c>
      <c r="G27" s="20">
        <f t="shared" si="12"/>
        <v>6.6666666666666666E-2</v>
      </c>
      <c r="H27" s="162">
        <f>F27/SUM($F$17:$F$51)</f>
        <v>8.3333333333333332E-3</v>
      </c>
      <c r="I27" s="153">
        <f>F27/SUM($F$17:$F$85)</f>
        <v>2.5000000000000001E-3</v>
      </c>
      <c r="J27" s="7"/>
      <c r="K27" s="23"/>
      <c r="L27" s="145" t="s">
        <v>91</v>
      </c>
      <c r="M27" s="122"/>
      <c r="N27" s="24">
        <f>SUM(N14,N26)</f>
        <v>100</v>
      </c>
      <c r="O27" s="25"/>
      <c r="P27" s="26"/>
      <c r="Q27" s="23"/>
      <c r="R27" s="145" t="s">
        <v>91</v>
      </c>
      <c r="S27" s="122"/>
      <c r="T27" s="24">
        <f>SUM(T14,T24)</f>
        <v>100</v>
      </c>
      <c r="U27" s="27"/>
      <c r="V27" s="28"/>
    </row>
    <row r="28" spans="2:22" ht="18" customHeight="1">
      <c r="B28" s="135"/>
      <c r="C28" s="190"/>
      <c r="D28" s="17" t="s">
        <v>92</v>
      </c>
      <c r="E28" s="18" t="s">
        <v>57</v>
      </c>
      <c r="F28" s="18">
        <v>0</v>
      </c>
      <c r="G28" s="21">
        <f t="shared" si="12"/>
        <v>0</v>
      </c>
      <c r="H28" s="163">
        <f>F28/SUM($F$17:$F$51)</f>
        <v>0</v>
      </c>
      <c r="I28" s="154">
        <f>F28/SUM($F$17:$F$85)</f>
        <v>0</v>
      </c>
      <c r="J28" s="7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2:22" ht="18" customHeight="1">
      <c r="B29" s="135"/>
      <c r="C29" s="188" t="s">
        <v>41</v>
      </c>
      <c r="D29" s="13" t="s">
        <v>93</v>
      </c>
      <c r="E29" s="10" t="s">
        <v>57</v>
      </c>
      <c r="F29" s="10">
        <v>1.25</v>
      </c>
      <c r="G29" s="20">
        <f>F29/SUM($F$29:$F$40)</f>
        <v>0.26315789473684209</v>
      </c>
      <c r="H29" s="162">
        <f>F29/SUM($F$17:$F$51)</f>
        <v>4.1666666666666664E-2</v>
      </c>
      <c r="I29" s="153">
        <f>F29/SUM($F$17:$F$85)</f>
        <v>1.2500000000000001E-2</v>
      </c>
      <c r="J29" s="30"/>
      <c r="K29" s="147" t="s">
        <v>94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9"/>
    </row>
    <row r="30" spans="2:22" ht="18" customHeight="1">
      <c r="B30" s="135"/>
      <c r="C30" s="189"/>
      <c r="D30" s="79" t="s">
        <v>95</v>
      </c>
      <c r="E30" s="80" t="s">
        <v>57</v>
      </c>
      <c r="F30" s="80">
        <v>0.25</v>
      </c>
      <c r="G30" s="94">
        <f>F30/SUM($F$29:$F$40)</f>
        <v>5.2631578947368418E-2</v>
      </c>
      <c r="H30" s="161">
        <f>F30/SUM($F$17:$F$51)</f>
        <v>8.3333333333333332E-3</v>
      </c>
      <c r="I30" s="152">
        <f>F30/SUM($F$17:$F$85)</f>
        <v>2.5000000000000001E-3</v>
      </c>
      <c r="J30" s="30"/>
      <c r="K30" s="130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3"/>
    </row>
    <row r="31" spans="2:22" ht="18" customHeight="1">
      <c r="B31" s="135"/>
      <c r="C31" s="189"/>
      <c r="D31" s="13" t="s">
        <v>96</v>
      </c>
      <c r="E31" s="10" t="s">
        <v>97</v>
      </c>
      <c r="F31" s="10">
        <v>0.25</v>
      </c>
      <c r="G31" s="20">
        <f>F31/SUM($F$29:$F$40)</f>
        <v>5.2631578947368418E-2</v>
      </c>
      <c r="H31" s="162">
        <f>F31/SUM($F$17:$F$51)</f>
        <v>8.3333333333333332E-3</v>
      </c>
      <c r="I31" s="153">
        <f>F31/SUM($F$17:$F$85)</f>
        <v>2.5000000000000001E-3</v>
      </c>
      <c r="J31" s="7"/>
      <c r="K31" s="141" t="s">
        <v>23</v>
      </c>
      <c r="L31" s="128"/>
      <c r="M31" s="128"/>
      <c r="N31" s="128"/>
      <c r="O31" s="128"/>
      <c r="P31" s="129"/>
      <c r="Q31" s="142" t="s">
        <v>24</v>
      </c>
      <c r="R31" s="128"/>
      <c r="S31" s="128"/>
      <c r="T31" s="128"/>
      <c r="U31" s="128"/>
      <c r="V31" s="129"/>
    </row>
    <row r="32" spans="2:22" ht="18" customHeight="1" thickBot="1">
      <c r="B32" s="135"/>
      <c r="C32" s="189"/>
      <c r="D32" s="79" t="s">
        <v>98</v>
      </c>
      <c r="E32" s="80" t="s">
        <v>57</v>
      </c>
      <c r="F32" s="80">
        <v>0.25</v>
      </c>
      <c r="G32" s="94">
        <f>F32/SUM($F$29:$F$40)</f>
        <v>5.2631578947368418E-2</v>
      </c>
      <c r="H32" s="161">
        <f>F32/SUM($F$17:$F$51)</f>
        <v>8.3333333333333332E-3</v>
      </c>
      <c r="I32" s="152">
        <f>F32/SUM($F$17:$F$85)</f>
        <v>2.5000000000000001E-3</v>
      </c>
      <c r="J32" s="30"/>
      <c r="K32" s="130"/>
      <c r="L32" s="122"/>
      <c r="M32" s="122"/>
      <c r="N32" s="122"/>
      <c r="O32" s="122"/>
      <c r="P32" s="123"/>
      <c r="Q32" s="122"/>
      <c r="R32" s="122"/>
      <c r="S32" s="122"/>
      <c r="T32" s="122"/>
      <c r="U32" s="122"/>
      <c r="V32" s="123"/>
    </row>
    <row r="33" spans="2:22" ht="18" customHeight="1">
      <c r="B33" s="135"/>
      <c r="C33" s="189"/>
      <c r="D33" s="13" t="s">
        <v>176</v>
      </c>
      <c r="E33" s="10" t="s">
        <v>57</v>
      </c>
      <c r="F33" s="10">
        <v>0.25</v>
      </c>
      <c r="G33" s="20">
        <f>F33/SUM($F$29:$F$40)</f>
        <v>5.2631578947368418E-2</v>
      </c>
      <c r="H33" s="162">
        <f>F33/SUM($F$17:$F$51)</f>
        <v>8.3333333333333332E-3</v>
      </c>
      <c r="I33" s="153">
        <f>F33/SUM($F$17:$F$85)</f>
        <v>2.5000000000000001E-3</v>
      </c>
      <c r="J33" s="30"/>
      <c r="K33" s="232" t="s">
        <v>99</v>
      </c>
      <c r="L33" s="82" t="s">
        <v>18</v>
      </c>
      <c r="M33" s="82"/>
      <c r="N33" s="83" t="s">
        <v>19</v>
      </c>
      <c r="O33" s="83" t="s">
        <v>22</v>
      </c>
      <c r="P33" s="83" t="s">
        <v>100</v>
      </c>
      <c r="Q33" s="232" t="s">
        <v>99</v>
      </c>
      <c r="R33" s="82" t="s">
        <v>18</v>
      </c>
      <c r="S33" s="82"/>
      <c r="T33" s="83" t="s">
        <v>19</v>
      </c>
      <c r="U33" s="83" t="s">
        <v>22</v>
      </c>
      <c r="V33" s="96" t="s">
        <v>100</v>
      </c>
    </row>
    <row r="34" spans="2:22" ht="18" customHeight="1">
      <c r="B34" s="135"/>
      <c r="C34" s="189"/>
      <c r="D34" s="13" t="s">
        <v>177</v>
      </c>
      <c r="E34" s="10" t="s">
        <v>57</v>
      </c>
      <c r="F34" s="10">
        <v>0</v>
      </c>
      <c r="G34" s="20">
        <f>F34/SUM($F$29:$F$40)</f>
        <v>0</v>
      </c>
      <c r="H34" s="162">
        <f>F34/SUM($F$17:$F$51)</f>
        <v>0</v>
      </c>
      <c r="I34" s="153">
        <f>F34/SUM($F$17:$F$85)</f>
        <v>0</v>
      </c>
      <c r="J34" s="30"/>
      <c r="K34" s="146"/>
      <c r="L34" s="31" t="s">
        <v>102</v>
      </c>
      <c r="M34" s="81"/>
      <c r="N34" s="80">
        <f>SUM(N39+N43)</f>
        <v>62</v>
      </c>
      <c r="O34" s="88">
        <f t="shared" ref="O34:O36" si="13">N34/100</f>
        <v>0.62</v>
      </c>
      <c r="P34" s="97">
        <f>(N34/62)*100</f>
        <v>100</v>
      </c>
      <c r="Q34" s="146"/>
      <c r="R34" s="31" t="s">
        <v>102</v>
      </c>
      <c r="S34" s="81"/>
      <c r="T34" s="80">
        <f>SUM(T39+T43)</f>
        <v>51</v>
      </c>
      <c r="U34" s="88">
        <f t="shared" ref="U34:U36" si="14">T34/100</f>
        <v>0.51</v>
      </c>
      <c r="V34" s="98">
        <f>(T34/51)*100</f>
        <v>100</v>
      </c>
    </row>
    <row r="35" spans="2:22" ht="18" customHeight="1">
      <c r="B35" s="135"/>
      <c r="C35" s="189"/>
      <c r="D35" s="79" t="s">
        <v>101</v>
      </c>
      <c r="E35" s="80" t="s">
        <v>57</v>
      </c>
      <c r="F35" s="80">
        <v>0.5</v>
      </c>
      <c r="G35" s="94">
        <f>F35/SUM($F$29:$F$40)</f>
        <v>0.10526315789473684</v>
      </c>
      <c r="H35" s="161">
        <f>F35/SUM($F$17:$F$51)</f>
        <v>1.6666666666666666E-2</v>
      </c>
      <c r="I35" s="152">
        <f>F35/SUM($F$17:$F$85)</f>
        <v>5.0000000000000001E-3</v>
      </c>
      <c r="J35" s="30"/>
      <c r="K35" s="146"/>
      <c r="L35" s="99" t="s">
        <v>104</v>
      </c>
      <c r="M35" s="7"/>
      <c r="N35" s="10">
        <f>SUM(N40+N44)</f>
        <v>18.25</v>
      </c>
      <c r="O35" s="15">
        <f>N35/100</f>
        <v>0.1825</v>
      </c>
      <c r="P35" s="32">
        <f>(N35/18.25)*100</f>
        <v>100</v>
      </c>
      <c r="Q35" s="146"/>
      <c r="R35" s="99" t="s">
        <v>104</v>
      </c>
      <c r="S35" s="7"/>
      <c r="T35" s="10">
        <f>SUM(T40+T44)</f>
        <v>25.25</v>
      </c>
      <c r="U35" s="15">
        <f t="shared" si="14"/>
        <v>0.2525</v>
      </c>
      <c r="V35" s="100">
        <f>(T35/25.25)*100</f>
        <v>100</v>
      </c>
    </row>
    <row r="36" spans="2:22" ht="18" customHeight="1">
      <c r="B36" s="135"/>
      <c r="C36" s="189"/>
      <c r="D36" s="13" t="s">
        <v>103</v>
      </c>
      <c r="E36" s="10" t="s">
        <v>57</v>
      </c>
      <c r="F36" s="10">
        <v>0.5</v>
      </c>
      <c r="G36" s="20">
        <f>F36/SUM($F$29:$F$40)</f>
        <v>0.10526315789473684</v>
      </c>
      <c r="H36" s="162">
        <f>F36/SUM($F$17:$F$51)</f>
        <v>1.6666666666666666E-2</v>
      </c>
      <c r="I36" s="153">
        <f>F36/SUM($F$17:$F$85)</f>
        <v>5.0000000000000001E-3</v>
      </c>
      <c r="J36" s="30"/>
      <c r="K36" s="146"/>
      <c r="L36" s="31" t="s">
        <v>106</v>
      </c>
      <c r="M36" s="81"/>
      <c r="N36" s="80">
        <f>SUM(N41+N45)</f>
        <v>19.75</v>
      </c>
      <c r="O36" s="88">
        <f t="shared" si="13"/>
        <v>0.19750000000000001</v>
      </c>
      <c r="P36" s="33">
        <f>(N36/19.8)*100</f>
        <v>99.74747474747474</v>
      </c>
      <c r="Q36" s="146"/>
      <c r="R36" s="31" t="s">
        <v>106</v>
      </c>
      <c r="S36" s="81"/>
      <c r="T36" s="80">
        <f>SUM(T41+T45)</f>
        <v>23.75</v>
      </c>
      <c r="U36" s="88">
        <f t="shared" si="14"/>
        <v>0.23749999999999999</v>
      </c>
      <c r="V36" s="33">
        <f>(T36/23.75)*100</f>
        <v>100</v>
      </c>
    </row>
    <row r="37" spans="2:22" ht="18" customHeight="1">
      <c r="B37" s="135"/>
      <c r="C37" s="189"/>
      <c r="D37" s="79" t="s">
        <v>105</v>
      </c>
      <c r="E37" s="80" t="s">
        <v>57</v>
      </c>
      <c r="F37" s="80">
        <v>0.5</v>
      </c>
      <c r="G37" s="94">
        <f>F37/SUM($F$29:$F$40)</f>
        <v>0.10526315789473684</v>
      </c>
      <c r="H37" s="161">
        <f>F37/SUM($F$17:$F$51)</f>
        <v>1.6666666666666666E-2</v>
      </c>
      <c r="I37" s="152">
        <f>F37/SUM($F$17:$F$85)</f>
        <v>5.0000000000000001E-3</v>
      </c>
      <c r="J37" s="30"/>
      <c r="K37" s="231"/>
      <c r="L37" s="34" t="s">
        <v>91</v>
      </c>
      <c r="M37" s="101"/>
      <c r="N37" s="102">
        <f t="shared" ref="N37:O37" si="15">SUM(N34:N36)</f>
        <v>100</v>
      </c>
      <c r="O37" s="103">
        <f t="shared" si="15"/>
        <v>1</v>
      </c>
      <c r="P37" s="35"/>
      <c r="Q37" s="231"/>
      <c r="R37" s="34" t="s">
        <v>91</v>
      </c>
      <c r="S37" s="101"/>
      <c r="T37" s="102">
        <f t="shared" ref="T37:U37" si="16">SUM(T34:T36)</f>
        <v>100</v>
      </c>
      <c r="U37" s="103">
        <f t="shared" si="16"/>
        <v>1</v>
      </c>
      <c r="V37" s="36"/>
    </row>
    <row r="38" spans="2:22" ht="18" customHeight="1">
      <c r="B38" s="135"/>
      <c r="C38" s="189"/>
      <c r="D38" s="13" t="s">
        <v>107</v>
      </c>
      <c r="E38" s="10" t="s">
        <v>57</v>
      </c>
      <c r="F38" s="10">
        <v>0.5</v>
      </c>
      <c r="G38" s="20">
        <f>F38/SUM($F$29:$F$40)</f>
        <v>0.10526315789473684</v>
      </c>
      <c r="H38" s="162">
        <f>F38/SUM($F$17:$F$51)</f>
        <v>1.6666666666666666E-2</v>
      </c>
      <c r="I38" s="153">
        <f>F38/SUM($F$17:$F$85)</f>
        <v>5.0000000000000001E-3</v>
      </c>
      <c r="J38" s="30"/>
      <c r="K38" s="136" t="s">
        <v>31</v>
      </c>
      <c r="L38" s="31"/>
      <c r="M38" s="81"/>
      <c r="N38" s="80"/>
      <c r="O38" s="88"/>
      <c r="P38" s="88"/>
      <c r="Q38" s="136" t="s">
        <v>31</v>
      </c>
      <c r="R38" s="31"/>
      <c r="S38" s="81"/>
      <c r="T38" s="80"/>
      <c r="U38" s="88"/>
      <c r="V38" s="16"/>
    </row>
    <row r="39" spans="2:22" ht="18" customHeight="1">
      <c r="B39" s="135"/>
      <c r="C39" s="189"/>
      <c r="D39" s="13" t="s">
        <v>108</v>
      </c>
      <c r="E39" s="10" t="s">
        <v>57</v>
      </c>
      <c r="F39" s="10">
        <v>0.5</v>
      </c>
      <c r="G39" s="20">
        <v>0.10526315789473684</v>
      </c>
      <c r="H39" s="162">
        <v>1.6666666666666666E-2</v>
      </c>
      <c r="I39" s="153">
        <v>5.0000000000000001E-3</v>
      </c>
      <c r="J39" s="30"/>
      <c r="K39" s="136"/>
      <c r="L39" s="99" t="s">
        <v>102</v>
      </c>
      <c r="M39" s="7"/>
      <c r="N39" s="10">
        <v>0</v>
      </c>
      <c r="O39" s="15">
        <f t="shared" ref="O39:O41" si="17">N39/30</f>
        <v>0</v>
      </c>
      <c r="P39" s="15" t="s">
        <v>110</v>
      </c>
      <c r="Q39" s="136"/>
      <c r="R39" s="99" t="s">
        <v>102</v>
      </c>
      <c r="S39" s="7"/>
      <c r="T39" s="10">
        <v>0</v>
      </c>
      <c r="U39" s="15">
        <f t="shared" ref="U39:U41" si="18">T39/30</f>
        <v>0</v>
      </c>
      <c r="V39" s="90" t="s">
        <v>110</v>
      </c>
    </row>
    <row r="40" spans="2:22" ht="18" customHeight="1">
      <c r="B40" s="135"/>
      <c r="C40" s="190"/>
      <c r="D40" s="17" t="s">
        <v>178</v>
      </c>
      <c r="E40" s="18" t="s">
        <v>57</v>
      </c>
      <c r="F40" s="18">
        <v>0</v>
      </c>
      <c r="G40" s="21">
        <f>F40/SUM($F$29:$F$40)</f>
        <v>0</v>
      </c>
      <c r="H40" s="163">
        <f>F40/SUM($F$17:$F$51)</f>
        <v>0</v>
      </c>
      <c r="I40" s="154">
        <f>F40/SUM($F$17:$F$85)</f>
        <v>0</v>
      </c>
      <c r="J40" s="30"/>
      <c r="K40" s="136"/>
      <c r="L40" s="31" t="s">
        <v>104</v>
      </c>
      <c r="M40" s="81"/>
      <c r="N40" s="80">
        <f>SUM(F31,F41:F51)</f>
        <v>10.25</v>
      </c>
      <c r="O40" s="88">
        <f t="shared" si="17"/>
        <v>0.34166666666666667</v>
      </c>
      <c r="P40" s="104">
        <f>(N40/10.25)*100</f>
        <v>100</v>
      </c>
      <c r="Q40" s="136"/>
      <c r="R40" s="31" t="s">
        <v>104</v>
      </c>
      <c r="S40" s="81"/>
      <c r="T40" s="80">
        <f>SUM(F41:F51,F31)</f>
        <v>10.25</v>
      </c>
      <c r="U40" s="88">
        <f t="shared" si="18"/>
        <v>0.34166666666666667</v>
      </c>
      <c r="V40" s="37">
        <f>(T40/10.25)*100</f>
        <v>100</v>
      </c>
    </row>
    <row r="41" spans="2:22" ht="18" customHeight="1">
      <c r="B41" s="135"/>
      <c r="C41" s="188" t="s">
        <v>44</v>
      </c>
      <c r="D41" s="13" t="s">
        <v>109</v>
      </c>
      <c r="E41" s="10" t="s">
        <v>97</v>
      </c>
      <c r="F41" s="10">
        <v>1</v>
      </c>
      <c r="G41" s="20">
        <f t="shared" ref="G41:G51" si="19">F41/SUM($F$41:$F$51)</f>
        <v>0.1</v>
      </c>
      <c r="H41" s="162">
        <f>F41/SUM($F$17:$F$51)</f>
        <v>3.3333333333333333E-2</v>
      </c>
      <c r="I41" s="153">
        <f>F41/SUM($F$17:$F$85)</f>
        <v>0.01</v>
      </c>
      <c r="J41" s="30"/>
      <c r="K41" s="136"/>
      <c r="L41" s="99" t="s">
        <v>106</v>
      </c>
      <c r="M41" s="7"/>
      <c r="N41" s="10">
        <f>SUM(F17:F30,F32:F40)</f>
        <v>19.75</v>
      </c>
      <c r="O41" s="15">
        <f t="shared" si="17"/>
        <v>0.65833333333333333</v>
      </c>
      <c r="P41" s="38">
        <f>(N41/19.75)*100</f>
        <v>100</v>
      </c>
      <c r="Q41" s="136"/>
      <c r="R41" s="99" t="s">
        <v>106</v>
      </c>
      <c r="S41" s="7"/>
      <c r="T41" s="10">
        <f>SUM(F17:F30,F32:F40)</f>
        <v>19.75</v>
      </c>
      <c r="U41" s="15">
        <f t="shared" si="18"/>
        <v>0.65833333333333333</v>
      </c>
      <c r="V41" s="105">
        <f>(T41/19.75)*100</f>
        <v>100</v>
      </c>
    </row>
    <row r="42" spans="2:22" ht="18" customHeight="1">
      <c r="B42" s="135"/>
      <c r="C42" s="189"/>
      <c r="D42" s="79" t="s">
        <v>111</v>
      </c>
      <c r="E42" s="80" t="s">
        <v>97</v>
      </c>
      <c r="F42" s="80">
        <v>1</v>
      </c>
      <c r="G42" s="94">
        <f t="shared" si="19"/>
        <v>0.1</v>
      </c>
      <c r="H42" s="161">
        <f>F42/SUM($F$17:$F$51)</f>
        <v>3.3333333333333333E-2</v>
      </c>
      <c r="I42" s="152">
        <f>F42/SUM($F$17:$F$85)</f>
        <v>0.01</v>
      </c>
      <c r="J42" s="30"/>
      <c r="K42" s="136" t="s">
        <v>49</v>
      </c>
      <c r="L42" s="31"/>
      <c r="M42" s="81"/>
      <c r="N42" s="80"/>
      <c r="O42" s="88"/>
      <c r="P42" s="104"/>
      <c r="Q42" s="136" t="s">
        <v>52</v>
      </c>
      <c r="R42" s="31"/>
      <c r="S42" s="81"/>
      <c r="T42" s="80"/>
      <c r="U42" s="88"/>
      <c r="V42" s="37"/>
    </row>
    <row r="43" spans="2:22" ht="18" customHeight="1">
      <c r="B43" s="135"/>
      <c r="C43" s="189"/>
      <c r="D43" s="13" t="s">
        <v>112</v>
      </c>
      <c r="E43" s="10" t="s">
        <v>97</v>
      </c>
      <c r="F43" s="10">
        <v>1</v>
      </c>
      <c r="G43" s="20">
        <f t="shared" si="19"/>
        <v>0.1</v>
      </c>
      <c r="H43" s="162">
        <f>F43/SUM($F$17:$F$51)</f>
        <v>3.3333333333333333E-2</v>
      </c>
      <c r="I43" s="153">
        <f>F43/SUM($F$17:$F$85)</f>
        <v>0.01</v>
      </c>
      <c r="J43" s="30"/>
      <c r="K43" s="136"/>
      <c r="L43" s="99" t="s">
        <v>102</v>
      </c>
      <c r="M43" s="7"/>
      <c r="N43" s="10">
        <f>SUM(F52:F58,F62:F63,F68:F75,F78:F85)</f>
        <v>62</v>
      </c>
      <c r="O43" s="15">
        <f t="shared" ref="O43:O45" si="20">N43/70</f>
        <v>0.88571428571428568</v>
      </c>
      <c r="P43" s="38">
        <f>(N43/62)*100</f>
        <v>100</v>
      </c>
      <c r="Q43" s="136"/>
      <c r="R43" s="99" t="s">
        <v>102</v>
      </c>
      <c r="S43" s="7"/>
      <c r="T43" s="10">
        <f>SUM(F87:F90,F91:F97)</f>
        <v>51</v>
      </c>
      <c r="U43" s="15">
        <f t="shared" ref="U43:U45" si="21">T43/70</f>
        <v>0.72857142857142854</v>
      </c>
      <c r="V43" s="105">
        <f>(T43/51)*100</f>
        <v>100</v>
      </c>
    </row>
    <row r="44" spans="2:22" ht="18" customHeight="1">
      <c r="B44" s="135"/>
      <c r="C44" s="189"/>
      <c r="D44" s="79" t="s">
        <v>113</v>
      </c>
      <c r="E44" s="80" t="s">
        <v>97</v>
      </c>
      <c r="F44" s="80">
        <v>0.75</v>
      </c>
      <c r="G44" s="94">
        <f t="shared" si="19"/>
        <v>7.4999999999999997E-2</v>
      </c>
      <c r="H44" s="161">
        <f>F44/SUM($F$17:$F$51)</f>
        <v>2.5000000000000001E-2</v>
      </c>
      <c r="I44" s="152">
        <f>F44/SUM($F$17:$F$85)</f>
        <v>7.4999999999999997E-3</v>
      </c>
      <c r="J44" s="30"/>
      <c r="K44" s="136"/>
      <c r="L44" s="31" t="s">
        <v>104</v>
      </c>
      <c r="M44" s="81"/>
      <c r="N44" s="80">
        <f>SUM(F59:F61,F64:F67)</f>
        <v>8</v>
      </c>
      <c r="O44" s="88">
        <f t="shared" si="20"/>
        <v>0.11428571428571428</v>
      </c>
      <c r="P44" s="104">
        <f>(N44/8)*100</f>
        <v>100</v>
      </c>
      <c r="Q44" s="136"/>
      <c r="R44" s="31" t="s">
        <v>104</v>
      </c>
      <c r="S44" s="81"/>
      <c r="T44" s="80">
        <f>SUM(F98:F106)</f>
        <v>15</v>
      </c>
      <c r="U44" s="88">
        <f t="shared" si="21"/>
        <v>0.21428571428571427</v>
      </c>
      <c r="V44" s="37">
        <f>(T44/15)*100</f>
        <v>100</v>
      </c>
    </row>
    <row r="45" spans="2:22" ht="18" customHeight="1" thickBot="1">
      <c r="B45" s="135"/>
      <c r="C45" s="189"/>
      <c r="D45" s="13" t="s">
        <v>114</v>
      </c>
      <c r="E45" s="10" t="s">
        <v>97</v>
      </c>
      <c r="F45" s="10">
        <v>1.25</v>
      </c>
      <c r="G45" s="20">
        <f t="shared" si="19"/>
        <v>0.125</v>
      </c>
      <c r="H45" s="162">
        <f>F45/SUM($F$17:$F$51)</f>
        <v>4.1666666666666664E-2</v>
      </c>
      <c r="I45" s="153">
        <f>F45/SUM($F$17:$F$85)</f>
        <v>1.2500000000000001E-2</v>
      </c>
      <c r="J45" s="30"/>
      <c r="K45" s="235"/>
      <c r="L45" s="236" t="s">
        <v>106</v>
      </c>
      <c r="M45" s="106"/>
      <c r="N45" s="107">
        <v>0</v>
      </c>
      <c r="O45" s="108">
        <f t="shared" si="20"/>
        <v>0</v>
      </c>
      <c r="P45" s="109" t="s">
        <v>110</v>
      </c>
      <c r="Q45" s="235"/>
      <c r="R45" s="39" t="s">
        <v>106</v>
      </c>
      <c r="S45" s="106"/>
      <c r="T45" s="107">
        <f>SUM(F86)</f>
        <v>4</v>
      </c>
      <c r="U45" s="108">
        <f t="shared" si="21"/>
        <v>5.7142857142857141E-2</v>
      </c>
      <c r="V45" s="109" t="s">
        <v>110</v>
      </c>
    </row>
    <row r="46" spans="2:22" ht="18" customHeight="1">
      <c r="B46" s="135"/>
      <c r="C46" s="189"/>
      <c r="D46" s="79" t="s">
        <v>115</v>
      </c>
      <c r="E46" s="80" t="s">
        <v>97</v>
      </c>
      <c r="F46" s="80">
        <v>0.5</v>
      </c>
      <c r="G46" s="94">
        <f t="shared" si="19"/>
        <v>0.05</v>
      </c>
      <c r="H46" s="161">
        <f>F46/SUM($F$17:$F$51)</f>
        <v>1.6666666666666666E-2</v>
      </c>
      <c r="I46" s="152">
        <f>F46/SUM($F$17:$F$85)</f>
        <v>5.0000000000000001E-3</v>
      </c>
      <c r="J46" s="8"/>
      <c r="K46" s="233"/>
      <c r="L46" s="234"/>
    </row>
    <row r="47" spans="2:22" ht="18" customHeight="1">
      <c r="B47" s="135"/>
      <c r="C47" s="189"/>
      <c r="D47" s="13" t="s">
        <v>116</v>
      </c>
      <c r="E47" s="10" t="s">
        <v>97</v>
      </c>
      <c r="F47" s="10">
        <v>0.5</v>
      </c>
      <c r="G47" s="20">
        <f t="shared" si="19"/>
        <v>0.05</v>
      </c>
      <c r="H47" s="162">
        <f>F47/SUM($F$17:$F$51)</f>
        <v>1.6666666666666666E-2</v>
      </c>
      <c r="I47" s="153">
        <f>F47/SUM($F$17:$F$85)</f>
        <v>5.0000000000000001E-3</v>
      </c>
      <c r="J47" s="8"/>
      <c r="K47" s="234"/>
      <c r="L47" s="234"/>
    </row>
    <row r="48" spans="2:22" ht="18" customHeight="1">
      <c r="B48" s="135"/>
      <c r="C48" s="189"/>
      <c r="D48" s="79" t="s">
        <v>117</v>
      </c>
      <c r="E48" s="80" t="s">
        <v>97</v>
      </c>
      <c r="F48" s="80">
        <v>1.5</v>
      </c>
      <c r="G48" s="94">
        <f t="shared" si="19"/>
        <v>0.15</v>
      </c>
      <c r="H48" s="161">
        <f>F48/SUM($F$17:$F$51)</f>
        <v>0.05</v>
      </c>
      <c r="I48" s="152">
        <f>F48/SUM($F$17:$F$85)</f>
        <v>1.4999999999999999E-2</v>
      </c>
      <c r="J48" s="8"/>
      <c r="K48" s="40"/>
      <c r="L48" s="7"/>
      <c r="M48" s="7"/>
      <c r="N48" s="10"/>
      <c r="O48" s="15"/>
      <c r="P48" s="38"/>
      <c r="Q48" s="40"/>
      <c r="R48" s="7"/>
      <c r="S48" s="7"/>
      <c r="T48" s="10"/>
      <c r="U48" s="15"/>
      <c r="V48" s="38"/>
    </row>
    <row r="49" spans="2:22" ht="18" customHeight="1">
      <c r="B49" s="135"/>
      <c r="C49" s="189"/>
      <c r="D49" s="13" t="s">
        <v>118</v>
      </c>
      <c r="E49" s="10" t="s">
        <v>97</v>
      </c>
      <c r="F49" s="10">
        <v>1</v>
      </c>
      <c r="G49" s="20">
        <f t="shared" si="19"/>
        <v>0.1</v>
      </c>
      <c r="H49" s="162">
        <f>F49/SUM($F$17:$F$51)</f>
        <v>3.3333333333333333E-2</v>
      </c>
      <c r="I49" s="153">
        <f>F49/SUM($F$17:$F$85)</f>
        <v>0.01</v>
      </c>
      <c r="J49" s="8"/>
      <c r="K49" s="40"/>
      <c r="L49" s="7"/>
      <c r="M49" s="7"/>
      <c r="N49" s="10"/>
      <c r="O49" s="15"/>
      <c r="P49" s="38"/>
      <c r="Q49" s="40"/>
      <c r="R49" s="7"/>
      <c r="S49" s="7"/>
      <c r="T49" s="10"/>
      <c r="U49" s="15"/>
      <c r="V49" s="38"/>
    </row>
    <row r="50" spans="2:22" ht="18" customHeight="1">
      <c r="B50" s="135"/>
      <c r="C50" s="189"/>
      <c r="D50" s="79" t="s">
        <v>119</v>
      </c>
      <c r="E50" s="80" t="s">
        <v>97</v>
      </c>
      <c r="F50" s="80">
        <v>1</v>
      </c>
      <c r="G50" s="94">
        <f t="shared" si="19"/>
        <v>0.1</v>
      </c>
      <c r="H50" s="161">
        <f>F50/SUM($F$17:$F$51)</f>
        <v>3.3333333333333333E-2</v>
      </c>
      <c r="I50" s="152">
        <f>F50/SUM($F$17:$F$85)</f>
        <v>0.01</v>
      </c>
      <c r="J50" s="8"/>
      <c r="K50" s="40"/>
      <c r="L50" s="7"/>
      <c r="M50" s="7"/>
      <c r="N50" s="10"/>
      <c r="O50" s="15"/>
      <c r="P50" s="38"/>
      <c r="Q50" s="40"/>
      <c r="R50" s="7"/>
      <c r="S50" s="7"/>
      <c r="T50" s="10"/>
      <c r="U50" s="15"/>
      <c r="V50" s="38"/>
    </row>
    <row r="51" spans="2:22" ht="18" customHeight="1">
      <c r="B51" s="150"/>
      <c r="C51" s="190"/>
      <c r="D51" s="86" t="s">
        <v>120</v>
      </c>
      <c r="E51" s="84" t="s">
        <v>97</v>
      </c>
      <c r="F51" s="84">
        <v>0.5</v>
      </c>
      <c r="G51" s="95">
        <f t="shared" si="19"/>
        <v>0.05</v>
      </c>
      <c r="H51" s="164">
        <f>F51/SUM($F$17:$F$51)</f>
        <v>1.6666666666666666E-2</v>
      </c>
      <c r="I51" s="155">
        <f>F51/SUM($F$17:$F$85)</f>
        <v>5.0000000000000001E-3</v>
      </c>
      <c r="J51" s="8"/>
      <c r="K51" s="40"/>
      <c r="L51" s="7"/>
      <c r="M51" s="7"/>
      <c r="N51" s="10"/>
      <c r="O51" s="15"/>
      <c r="P51" s="38"/>
      <c r="Q51" s="40"/>
      <c r="R51" s="7"/>
      <c r="S51" s="7"/>
      <c r="T51" s="10"/>
      <c r="U51" s="15"/>
      <c r="V51" s="38"/>
    </row>
    <row r="52" spans="2:22" ht="18" customHeight="1">
      <c r="B52" s="149" t="s">
        <v>121</v>
      </c>
      <c r="C52" s="188" t="s">
        <v>50</v>
      </c>
      <c r="D52" s="79" t="s">
        <v>122</v>
      </c>
      <c r="E52" s="80" t="s">
        <v>123</v>
      </c>
      <c r="F52" s="80">
        <v>3</v>
      </c>
      <c r="G52" s="94">
        <f t="shared" ref="G52:G56" si="22">F52/SUM($F$52:$F$56)</f>
        <v>0.33333333333333331</v>
      </c>
      <c r="H52" s="161">
        <f>F52/SUM($F$52:$F$85)</f>
        <v>4.2857142857142858E-2</v>
      </c>
      <c r="I52" s="152">
        <f>F52/SUM($F$17:$F$85)</f>
        <v>0.03</v>
      </c>
      <c r="J52" s="8"/>
      <c r="K52" s="40"/>
      <c r="L52" s="7"/>
      <c r="M52" s="7"/>
      <c r="N52" s="10"/>
      <c r="O52" s="15"/>
      <c r="P52" s="38"/>
      <c r="Q52" s="40"/>
      <c r="R52" s="7"/>
      <c r="S52" s="7"/>
      <c r="T52" s="10"/>
      <c r="U52" s="15"/>
      <c r="V52" s="38"/>
    </row>
    <row r="53" spans="2:22" ht="18" customHeight="1">
      <c r="B53" s="135"/>
      <c r="C53" s="189"/>
      <c r="D53" s="13" t="s">
        <v>124</v>
      </c>
      <c r="E53" s="10" t="s">
        <v>123</v>
      </c>
      <c r="F53" s="10">
        <v>3</v>
      </c>
      <c r="G53" s="20">
        <f t="shared" si="22"/>
        <v>0.33333333333333331</v>
      </c>
      <c r="H53" s="162">
        <f>F53/SUM($F$52:$F$85)</f>
        <v>4.2857142857142858E-2</v>
      </c>
      <c r="I53" s="153">
        <f>F53/SUM($F$17:$F$85)</f>
        <v>0.03</v>
      </c>
      <c r="J53" s="7"/>
      <c r="K53" s="40"/>
      <c r="L53" s="7"/>
      <c r="M53" s="7"/>
      <c r="N53" s="10"/>
      <c r="O53" s="15"/>
      <c r="P53" s="38"/>
      <c r="Q53" s="40"/>
      <c r="R53" s="7"/>
      <c r="S53" s="7"/>
      <c r="T53" s="10"/>
      <c r="U53" s="15"/>
      <c r="V53" s="38"/>
    </row>
    <row r="54" spans="2:22" ht="18" customHeight="1">
      <c r="B54" s="135"/>
      <c r="C54" s="189"/>
      <c r="D54" s="79" t="s">
        <v>125</v>
      </c>
      <c r="E54" s="80" t="s">
        <v>123</v>
      </c>
      <c r="F54" s="80">
        <v>1.5</v>
      </c>
      <c r="G54" s="94">
        <f t="shared" si="22"/>
        <v>0.16666666666666666</v>
      </c>
      <c r="H54" s="161">
        <f>F54/SUM($F$52:$F$85)</f>
        <v>2.1428571428571429E-2</v>
      </c>
      <c r="I54" s="152">
        <f>F54/SUM($F$17:$F$85)</f>
        <v>1.4999999999999999E-2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2:22" ht="18" customHeight="1">
      <c r="B55" s="135"/>
      <c r="C55" s="189"/>
      <c r="D55" s="13" t="s">
        <v>126</v>
      </c>
      <c r="E55" s="10" t="s">
        <v>123</v>
      </c>
      <c r="F55" s="10">
        <v>1</v>
      </c>
      <c r="G55" s="20">
        <f t="shared" si="22"/>
        <v>0.1111111111111111</v>
      </c>
      <c r="H55" s="162">
        <f>F55/SUM($F$52:$F$85)</f>
        <v>1.4285714285714285E-2</v>
      </c>
      <c r="I55" s="153">
        <f>F55/SUM($F$17:$F$85)</f>
        <v>0.01</v>
      </c>
      <c r="J55" s="7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2:22" ht="18" customHeight="1">
      <c r="B56" s="135"/>
      <c r="C56" s="190"/>
      <c r="D56" s="17" t="s">
        <v>127</v>
      </c>
      <c r="E56" s="18" t="s">
        <v>123</v>
      </c>
      <c r="F56" s="18">
        <v>0.5</v>
      </c>
      <c r="G56" s="21">
        <f t="shared" si="22"/>
        <v>5.5555555555555552E-2</v>
      </c>
      <c r="H56" s="163">
        <f>F56/SUM($F$52:$F$85)</f>
        <v>7.1428571428571426E-3</v>
      </c>
      <c r="I56" s="154">
        <f>F56/SUM($F$17:$F$85)</f>
        <v>5.0000000000000001E-3</v>
      </c>
      <c r="J56" s="7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2:22" ht="18" customHeight="1">
      <c r="B57" s="135"/>
      <c r="C57" s="188" t="s">
        <v>58</v>
      </c>
      <c r="D57" s="13" t="s">
        <v>128</v>
      </c>
      <c r="E57" s="10" t="s">
        <v>123</v>
      </c>
      <c r="F57" s="10">
        <v>1</v>
      </c>
      <c r="G57" s="20">
        <f t="shared" ref="G57:G58" si="23">F57/SUM($F$57:$F$58)</f>
        <v>0.5</v>
      </c>
      <c r="H57" s="162">
        <f>F57/SUM($F$52:$F$85)</f>
        <v>1.4285714285714285E-2</v>
      </c>
      <c r="I57" s="153">
        <f>F57/SUM($F$17:$F$85)</f>
        <v>0.01</v>
      </c>
      <c r="J57" s="7"/>
      <c r="K57" s="137"/>
      <c r="L57" s="42"/>
      <c r="M57" s="42"/>
      <c r="N57" s="9"/>
      <c r="O57" s="9"/>
      <c r="P57" s="9"/>
      <c r="Q57" s="137"/>
      <c r="R57" s="42"/>
      <c r="S57" s="42"/>
      <c r="T57" s="9"/>
      <c r="U57" s="9"/>
      <c r="V57" s="42"/>
    </row>
    <row r="58" spans="2:22" ht="18" customHeight="1">
      <c r="B58" s="135"/>
      <c r="C58" s="190"/>
      <c r="D58" s="17" t="s">
        <v>129</v>
      </c>
      <c r="E58" s="18" t="s">
        <v>123</v>
      </c>
      <c r="F58" s="18">
        <v>1</v>
      </c>
      <c r="G58" s="21">
        <f t="shared" si="23"/>
        <v>0.5</v>
      </c>
      <c r="H58" s="163">
        <f>F58/SUM($F$52:$F$85)</f>
        <v>1.4285714285714285E-2</v>
      </c>
      <c r="I58" s="154">
        <f>F58/SUM($F$17:$F$85)</f>
        <v>0.01</v>
      </c>
      <c r="J58" s="7"/>
      <c r="K58" s="126"/>
      <c r="L58" s="7"/>
      <c r="M58" s="7"/>
      <c r="N58" s="10"/>
      <c r="O58" s="15"/>
      <c r="P58" s="32"/>
      <c r="Q58" s="126"/>
      <c r="R58" s="7"/>
      <c r="S58" s="7"/>
      <c r="T58" s="10"/>
      <c r="U58" s="15"/>
      <c r="V58" s="32"/>
    </row>
    <row r="59" spans="2:22" ht="18" customHeight="1">
      <c r="B59" s="135"/>
      <c r="C59" s="188" t="s">
        <v>63</v>
      </c>
      <c r="D59" s="13" t="s">
        <v>130</v>
      </c>
      <c r="E59" s="10" t="s">
        <v>97</v>
      </c>
      <c r="F59" s="10">
        <v>1</v>
      </c>
      <c r="G59" s="20">
        <f t="shared" ref="G59:G67" si="24">F59/SUM($F$59:$F$67)</f>
        <v>9.0909090909090912E-2</v>
      </c>
      <c r="H59" s="162">
        <f>F59/SUM($F$52:$F$85)</f>
        <v>1.4285714285714285E-2</v>
      </c>
      <c r="I59" s="153">
        <f>F59/SUM($F$17:$F$85)</f>
        <v>0.01</v>
      </c>
      <c r="J59" s="7"/>
      <c r="K59" s="126"/>
      <c r="L59" s="7"/>
      <c r="M59" s="7"/>
      <c r="N59" s="10"/>
      <c r="O59" s="15"/>
      <c r="P59" s="32"/>
      <c r="Q59" s="126"/>
      <c r="R59" s="7"/>
      <c r="S59" s="7"/>
      <c r="T59" s="10"/>
      <c r="U59" s="15"/>
      <c r="V59" s="32"/>
    </row>
    <row r="60" spans="2:22" ht="18" customHeight="1">
      <c r="B60" s="135"/>
      <c r="C60" s="189"/>
      <c r="D60" s="79" t="s">
        <v>131</v>
      </c>
      <c r="E60" s="80" t="s">
        <v>97</v>
      </c>
      <c r="F60" s="80">
        <v>1</v>
      </c>
      <c r="G60" s="94">
        <f t="shared" si="24"/>
        <v>9.0909090909090912E-2</v>
      </c>
      <c r="H60" s="161">
        <f>F60/SUM($F$52:$F$85)</f>
        <v>1.4285714285714285E-2</v>
      </c>
      <c r="I60" s="152">
        <f>F60/SUM($F$17:$F$85)</f>
        <v>0.01</v>
      </c>
      <c r="J60" s="7"/>
      <c r="K60" s="126"/>
      <c r="L60" s="7"/>
      <c r="M60" s="7"/>
      <c r="N60" s="10"/>
      <c r="O60" s="15"/>
      <c r="P60" s="32"/>
      <c r="Q60" s="126"/>
      <c r="R60" s="7"/>
      <c r="S60" s="7"/>
      <c r="T60" s="10"/>
      <c r="U60" s="15"/>
      <c r="V60" s="32"/>
    </row>
    <row r="61" spans="2:22" ht="18" customHeight="1">
      <c r="B61" s="135"/>
      <c r="C61" s="189"/>
      <c r="D61" s="13" t="s">
        <v>132</v>
      </c>
      <c r="E61" s="10" t="s">
        <v>97</v>
      </c>
      <c r="F61" s="10">
        <v>1</v>
      </c>
      <c r="G61" s="20">
        <f t="shared" si="24"/>
        <v>9.0909090909090912E-2</v>
      </c>
      <c r="H61" s="162">
        <f>F61/SUM($F$52:$F$85)</f>
        <v>1.4285714285714285E-2</v>
      </c>
      <c r="I61" s="153">
        <f>F61/SUM($F$17:$F$85)</f>
        <v>0.01</v>
      </c>
      <c r="J61" s="7"/>
      <c r="K61" s="126"/>
      <c r="L61" s="42"/>
      <c r="M61" s="42"/>
      <c r="N61" s="9"/>
      <c r="O61" s="43"/>
      <c r="P61" s="43"/>
      <c r="Q61" s="126"/>
      <c r="R61" s="42"/>
      <c r="S61" s="42"/>
      <c r="T61" s="9"/>
      <c r="U61" s="43"/>
      <c r="V61" s="41"/>
    </row>
    <row r="62" spans="2:22" ht="18" customHeight="1">
      <c r="B62" s="135"/>
      <c r="C62" s="189"/>
      <c r="D62" s="79" t="s">
        <v>133</v>
      </c>
      <c r="E62" s="80" t="s">
        <v>123</v>
      </c>
      <c r="F62" s="80">
        <v>1.5</v>
      </c>
      <c r="G62" s="94">
        <f t="shared" si="24"/>
        <v>0.13636363636363635</v>
      </c>
      <c r="H62" s="161">
        <f>F62/SUM($F$52:$F$85)</f>
        <v>2.1428571428571429E-2</v>
      </c>
      <c r="I62" s="152">
        <f>F62/SUM($F$17:$F$85)</f>
        <v>1.4999999999999999E-2</v>
      </c>
      <c r="J62" s="7"/>
      <c r="K62" s="148"/>
      <c r="L62" s="7"/>
      <c r="M62" s="7"/>
      <c r="N62" s="10"/>
      <c r="O62" s="15"/>
      <c r="P62" s="15"/>
      <c r="Q62" s="148"/>
      <c r="R62" s="7"/>
      <c r="S62" s="7"/>
      <c r="T62" s="10"/>
      <c r="U62" s="15"/>
      <c r="V62" s="15"/>
    </row>
    <row r="63" spans="2:22" ht="18" customHeight="1">
      <c r="B63" s="135"/>
      <c r="C63" s="189"/>
      <c r="D63" s="13" t="s">
        <v>134</v>
      </c>
      <c r="E63" s="10" t="s">
        <v>123</v>
      </c>
      <c r="F63" s="10">
        <v>1.5</v>
      </c>
      <c r="G63" s="20">
        <f t="shared" si="24"/>
        <v>0.13636363636363635</v>
      </c>
      <c r="H63" s="162">
        <f>F63/SUM($F$52:$F$85)</f>
        <v>2.1428571428571429E-2</v>
      </c>
      <c r="I63" s="153">
        <f>F63/SUM($F$17:$F$85)</f>
        <v>1.4999999999999999E-2</v>
      </c>
      <c r="J63" s="7"/>
      <c r="K63" s="126"/>
      <c r="L63" s="7"/>
      <c r="M63" s="7"/>
      <c r="N63" s="10"/>
      <c r="O63" s="15"/>
      <c r="P63" s="15"/>
      <c r="Q63" s="126"/>
      <c r="R63" s="7"/>
      <c r="S63" s="7"/>
      <c r="T63" s="10"/>
      <c r="U63" s="15"/>
      <c r="V63" s="15"/>
    </row>
    <row r="64" spans="2:22" ht="18" customHeight="1">
      <c r="B64" s="135"/>
      <c r="C64" s="189"/>
      <c r="D64" s="79" t="s">
        <v>135</v>
      </c>
      <c r="E64" s="80" t="s">
        <v>97</v>
      </c>
      <c r="F64" s="80">
        <v>0.75</v>
      </c>
      <c r="G64" s="94">
        <f t="shared" si="24"/>
        <v>6.8181818181818177E-2</v>
      </c>
      <c r="H64" s="161">
        <f>F64/SUM($F$52:$F$85)</f>
        <v>1.0714285714285714E-2</v>
      </c>
      <c r="I64" s="152">
        <f>F64/SUM($F$17:$F$85)</f>
        <v>7.4999999999999997E-3</v>
      </c>
      <c r="J64" s="7"/>
      <c r="K64" s="126"/>
      <c r="L64" s="7"/>
      <c r="M64" s="7"/>
      <c r="N64" s="10"/>
      <c r="O64" s="15"/>
      <c r="P64" s="38"/>
      <c r="Q64" s="126"/>
      <c r="R64" s="7"/>
      <c r="S64" s="7"/>
      <c r="T64" s="10"/>
      <c r="U64" s="15"/>
      <c r="V64" s="38"/>
    </row>
    <row r="65" spans="2:22" ht="18" customHeight="1">
      <c r="B65" s="135"/>
      <c r="C65" s="189"/>
      <c r="D65" s="13" t="s">
        <v>136</v>
      </c>
      <c r="E65" s="10" t="s">
        <v>97</v>
      </c>
      <c r="F65" s="10">
        <v>1.25</v>
      </c>
      <c r="G65" s="20">
        <f t="shared" si="24"/>
        <v>0.11363636363636363</v>
      </c>
      <c r="H65" s="162">
        <f>F65/SUM($F$52:$F$85)</f>
        <v>1.7857142857142856E-2</v>
      </c>
      <c r="I65" s="153">
        <f>F65/SUM($F$17:$F$85)</f>
        <v>1.2500000000000001E-2</v>
      </c>
      <c r="J65" s="7"/>
      <c r="K65" s="126"/>
      <c r="L65" s="7"/>
      <c r="M65" s="7"/>
      <c r="N65" s="10"/>
      <c r="O65" s="15"/>
      <c r="P65" s="38"/>
      <c r="Q65" s="126"/>
      <c r="R65" s="7"/>
      <c r="S65" s="7"/>
      <c r="T65" s="10"/>
      <c r="U65" s="15"/>
      <c r="V65" s="38"/>
    </row>
    <row r="66" spans="2:22" ht="18" customHeight="1">
      <c r="B66" s="135"/>
      <c r="C66" s="189"/>
      <c r="D66" s="79" t="s">
        <v>137</v>
      </c>
      <c r="E66" s="80" t="s">
        <v>97</v>
      </c>
      <c r="F66" s="80">
        <v>2</v>
      </c>
      <c r="G66" s="94">
        <f t="shared" si="24"/>
        <v>0.18181818181818182</v>
      </c>
      <c r="H66" s="161">
        <f>F66/SUM($F$52:$F$85)</f>
        <v>2.8571428571428571E-2</v>
      </c>
      <c r="I66" s="152">
        <f>F66/SUM($F$17:$F$85)</f>
        <v>0.02</v>
      </c>
      <c r="J66" s="7"/>
      <c r="K66" s="148"/>
      <c r="L66" s="7"/>
      <c r="M66" s="7"/>
      <c r="N66" s="10"/>
      <c r="O66" s="15"/>
      <c r="P66" s="38"/>
      <c r="Q66" s="148"/>
      <c r="R66" s="7"/>
      <c r="S66" s="7"/>
      <c r="T66" s="10"/>
      <c r="U66" s="15"/>
      <c r="V66" s="38"/>
    </row>
    <row r="67" spans="2:22" ht="18" customHeight="1">
      <c r="B67" s="135"/>
      <c r="C67" s="190"/>
      <c r="D67" s="86" t="s">
        <v>138</v>
      </c>
      <c r="E67" s="84" t="s">
        <v>97</v>
      </c>
      <c r="F67" s="84">
        <v>1</v>
      </c>
      <c r="G67" s="95">
        <f t="shared" si="24"/>
        <v>9.0909090909090912E-2</v>
      </c>
      <c r="H67" s="162">
        <f>F67/SUM($F$52:$F$85)</f>
        <v>1.4285714285714285E-2</v>
      </c>
      <c r="I67" s="155">
        <f>F67/SUM($F$17:$F$85)</f>
        <v>0.01</v>
      </c>
      <c r="J67" s="7"/>
      <c r="K67" s="126"/>
      <c r="L67" s="7"/>
      <c r="M67" s="7"/>
      <c r="N67" s="10"/>
      <c r="O67" s="15"/>
      <c r="P67" s="38"/>
      <c r="Q67" s="126"/>
      <c r="R67" s="7"/>
      <c r="S67" s="7"/>
      <c r="T67" s="10"/>
      <c r="U67" s="15"/>
      <c r="V67" s="38"/>
    </row>
    <row r="68" spans="2:22" ht="18" customHeight="1">
      <c r="B68" s="135"/>
      <c r="C68" s="191" t="s">
        <v>68</v>
      </c>
      <c r="D68" s="79" t="s">
        <v>139</v>
      </c>
      <c r="E68" s="80" t="s">
        <v>123</v>
      </c>
      <c r="F68" s="80">
        <v>14</v>
      </c>
      <c r="G68" s="94">
        <f t="shared" ref="G68:G71" si="25">F68/F68</f>
        <v>1</v>
      </c>
      <c r="H68" s="165">
        <f>F68/SUM($F$52:$F$85)</f>
        <v>0.2</v>
      </c>
      <c r="I68" s="152">
        <f>F68/SUM($F$17:$F$85)</f>
        <v>0.14000000000000001</v>
      </c>
      <c r="J68" s="7"/>
      <c r="K68" s="126"/>
      <c r="L68" s="7"/>
      <c r="M68" s="7"/>
      <c r="N68" s="10"/>
      <c r="O68" s="15"/>
      <c r="P68" s="38"/>
      <c r="Q68" s="126"/>
      <c r="R68" s="7"/>
      <c r="S68" s="7"/>
      <c r="T68" s="10"/>
      <c r="U68" s="15"/>
      <c r="V68" s="38"/>
    </row>
    <row r="69" spans="2:22" ht="18" customHeight="1">
      <c r="B69" s="135"/>
      <c r="C69" s="191" t="s">
        <v>72</v>
      </c>
      <c r="D69" s="44" t="s">
        <v>140</v>
      </c>
      <c r="E69" s="45" t="s">
        <v>123</v>
      </c>
      <c r="F69" s="46">
        <v>7</v>
      </c>
      <c r="G69" s="47">
        <f t="shared" si="25"/>
        <v>1</v>
      </c>
      <c r="H69" s="162">
        <f>F69/SUM($F$52:$F$85)</f>
        <v>0.1</v>
      </c>
      <c r="I69" s="156">
        <f>F69/SUM($F$17:$F$85)</f>
        <v>7.0000000000000007E-2</v>
      </c>
      <c r="J69" s="7"/>
      <c r="K69" s="126"/>
      <c r="L69" s="7"/>
      <c r="M69" s="7"/>
      <c r="N69" s="10"/>
      <c r="O69" s="15"/>
      <c r="P69" s="38"/>
      <c r="Q69" s="126"/>
      <c r="R69" s="7"/>
      <c r="S69" s="7"/>
      <c r="T69" s="10"/>
      <c r="U69" s="15"/>
      <c r="V69" s="38"/>
    </row>
    <row r="70" spans="2:22" ht="18" customHeight="1">
      <c r="B70" s="135"/>
      <c r="C70" s="191" t="s">
        <v>74</v>
      </c>
      <c r="D70" s="79" t="s">
        <v>141</v>
      </c>
      <c r="E70" s="80" t="s">
        <v>123</v>
      </c>
      <c r="F70" s="80">
        <v>7</v>
      </c>
      <c r="G70" s="94">
        <f t="shared" si="25"/>
        <v>1</v>
      </c>
      <c r="H70" s="165">
        <f>F70/SUM($F$52:$F$85)</f>
        <v>0.1</v>
      </c>
      <c r="I70" s="152">
        <f>F70/SUM($F$17:$F$85)</f>
        <v>7.0000000000000007E-2</v>
      </c>
      <c r="J70" s="7"/>
    </row>
    <row r="71" spans="2:22" ht="18" customHeight="1">
      <c r="B71" s="135"/>
      <c r="C71" s="191" t="s">
        <v>78</v>
      </c>
      <c r="D71" s="48" t="s">
        <v>142</v>
      </c>
      <c r="E71" s="46" t="s">
        <v>123</v>
      </c>
      <c r="F71" s="46">
        <v>4</v>
      </c>
      <c r="G71" s="47">
        <f t="shared" si="25"/>
        <v>1</v>
      </c>
      <c r="H71" s="166">
        <f>F71/SUM($F$52:$F$85)</f>
        <v>5.7142857142857141E-2</v>
      </c>
      <c r="I71" s="156">
        <f>F71/SUM($F$17:$F$85)</f>
        <v>0.04</v>
      </c>
      <c r="J71" s="7"/>
    </row>
    <row r="72" spans="2:22" ht="18" customHeight="1">
      <c r="B72" s="135"/>
      <c r="C72" s="188" t="s">
        <v>84</v>
      </c>
      <c r="D72" s="13" t="s">
        <v>143</v>
      </c>
      <c r="E72" s="10" t="s">
        <v>123</v>
      </c>
      <c r="F72" s="10">
        <v>1.75</v>
      </c>
      <c r="G72" s="20">
        <f t="shared" ref="G72:G75" si="26">F72/SUM($F$72:$F$75)</f>
        <v>0.31818181818181818</v>
      </c>
      <c r="H72" s="162">
        <f>F72/SUM($F$52:$F$85)</f>
        <v>2.5000000000000001E-2</v>
      </c>
      <c r="I72" s="153">
        <f>F72/SUM($F$17:$F$85)</f>
        <v>1.7500000000000002E-2</v>
      </c>
      <c r="J72" s="7"/>
    </row>
    <row r="73" spans="2:22" ht="18" customHeight="1">
      <c r="B73" s="135"/>
      <c r="C73" s="189"/>
      <c r="D73" s="79" t="s">
        <v>144</v>
      </c>
      <c r="E73" s="80" t="s">
        <v>123</v>
      </c>
      <c r="F73" s="80">
        <v>1.25</v>
      </c>
      <c r="G73" s="94">
        <f t="shared" si="26"/>
        <v>0.22727272727272727</v>
      </c>
      <c r="H73" s="161">
        <f>F73/SUM($F$52:$F$85)</f>
        <v>1.7857142857142856E-2</v>
      </c>
      <c r="I73" s="152">
        <f>F73/SUM($F$17:$F$85)</f>
        <v>1.2500000000000001E-2</v>
      </c>
      <c r="J73" s="7"/>
    </row>
    <row r="74" spans="2:22" ht="18" customHeight="1">
      <c r="B74" s="135"/>
      <c r="C74" s="189"/>
      <c r="D74" s="13" t="s">
        <v>145</v>
      </c>
      <c r="E74" s="10" t="s">
        <v>123</v>
      </c>
      <c r="F74" s="10">
        <v>1.25</v>
      </c>
      <c r="G74" s="20">
        <f t="shared" si="26"/>
        <v>0.22727272727272727</v>
      </c>
      <c r="H74" s="162">
        <f>F74/SUM($F$52:$F$85)</f>
        <v>1.7857142857142856E-2</v>
      </c>
      <c r="I74" s="153">
        <f>F74/SUM($F$17:$F$85)</f>
        <v>1.2500000000000001E-2</v>
      </c>
      <c r="J74" s="7"/>
    </row>
    <row r="75" spans="2:22" ht="18" customHeight="1">
      <c r="B75" s="135"/>
      <c r="C75" s="190"/>
      <c r="D75" s="17" t="s">
        <v>146</v>
      </c>
      <c r="E75" s="18" t="s">
        <v>123</v>
      </c>
      <c r="F75" s="18">
        <v>1.25</v>
      </c>
      <c r="G75" s="21">
        <f t="shared" si="26"/>
        <v>0.22727272727272727</v>
      </c>
      <c r="H75" s="163">
        <f>F75/SUM($F$52:$F$85)</f>
        <v>1.7857142857142856E-2</v>
      </c>
      <c r="I75" s="154">
        <f>F75/SUM($F$17:$F$85)</f>
        <v>1.2500000000000001E-2</v>
      </c>
      <c r="J75" s="7"/>
    </row>
    <row r="76" spans="2:22" ht="18" customHeight="1">
      <c r="B76" s="135"/>
      <c r="C76" s="188" t="s">
        <v>65</v>
      </c>
      <c r="D76" s="13" t="s">
        <v>147</v>
      </c>
      <c r="E76" s="10"/>
      <c r="F76" s="10" t="s">
        <v>148</v>
      </c>
      <c r="G76" s="20"/>
      <c r="H76" s="160"/>
      <c r="I76" s="153"/>
      <c r="J76" s="7"/>
    </row>
    <row r="77" spans="2:22" ht="18" customHeight="1">
      <c r="B77" s="135"/>
      <c r="C77" s="197"/>
      <c r="D77" s="79" t="s">
        <v>149</v>
      </c>
      <c r="E77" s="80"/>
      <c r="F77" s="80" t="s">
        <v>150</v>
      </c>
      <c r="G77" s="94"/>
      <c r="H77" s="161"/>
      <c r="I77" s="152"/>
      <c r="J77" s="7"/>
    </row>
    <row r="78" spans="2:22" ht="18" customHeight="1">
      <c r="B78" s="135"/>
      <c r="C78" s="197"/>
      <c r="D78" s="111" t="s">
        <v>151</v>
      </c>
      <c r="E78" s="112" t="s">
        <v>123</v>
      </c>
      <c r="F78" s="112">
        <v>8.5</v>
      </c>
      <c r="G78" s="113">
        <f>F78/SUM($F$78:$F$85)</f>
        <v>0.80952380952380953</v>
      </c>
      <c r="H78" s="167">
        <f>F78/SUM($F$52:$F$85)</f>
        <v>0.12142857142857143</v>
      </c>
      <c r="I78" s="157">
        <f>F78/SUM($F$17:$F$85)</f>
        <v>8.5000000000000006E-2</v>
      </c>
      <c r="J78" s="7"/>
    </row>
    <row r="79" spans="2:22" ht="18" customHeight="1">
      <c r="B79" s="135"/>
      <c r="C79" s="197"/>
      <c r="D79" s="193" t="s">
        <v>152</v>
      </c>
      <c r="E79" s="179" t="s">
        <v>123</v>
      </c>
      <c r="F79" s="179">
        <v>2</v>
      </c>
      <c r="G79" s="249">
        <f>F79/SUM($F$78:$F$85)</f>
        <v>0.19047619047619047</v>
      </c>
      <c r="H79" s="250">
        <f>F79/SUM($F$52:$F$85)</f>
        <v>2.8571428571428571E-2</v>
      </c>
      <c r="I79" s="251">
        <f>F79/SUM($F$17:$F$85)</f>
        <v>0.02</v>
      </c>
      <c r="J79" s="7"/>
    </row>
    <row r="80" spans="2:22" ht="18" customHeight="1">
      <c r="B80" s="135"/>
      <c r="C80" s="188" t="s">
        <v>187</v>
      </c>
      <c r="D80" s="111" t="s">
        <v>181</v>
      </c>
      <c r="E80" s="224" t="s">
        <v>97</v>
      </c>
      <c r="F80" s="112">
        <v>0</v>
      </c>
      <c r="G80" s="93">
        <f>F80/SUM($F$29:$F$40)</f>
        <v>0</v>
      </c>
      <c r="H80" s="160">
        <f>F80/SUM($F$17:$F$51)</f>
        <v>0</v>
      </c>
      <c r="I80" s="151">
        <f>F80/SUM($F$17:$F$85)</f>
        <v>0</v>
      </c>
      <c r="J80" s="7"/>
    </row>
    <row r="81" spans="2:11" ht="18" customHeight="1">
      <c r="B81" s="135"/>
      <c r="C81" s="197"/>
      <c r="D81" s="79" t="s">
        <v>182</v>
      </c>
      <c r="E81" s="225" t="s">
        <v>97</v>
      </c>
      <c r="F81" s="80">
        <v>0</v>
      </c>
      <c r="G81" s="227">
        <f t="shared" ref="G81:G85" si="27">F81/SUM($F$29:$F$40)</f>
        <v>0</v>
      </c>
      <c r="H81" s="228">
        <f t="shared" ref="H81:H85" si="28">F81/SUM($F$17:$F$51)</f>
        <v>0</v>
      </c>
      <c r="I81" s="229">
        <f t="shared" ref="I81:I85" si="29">F81/SUM($F$17:$F$85)</f>
        <v>0</v>
      </c>
      <c r="J81" s="7"/>
    </row>
    <row r="82" spans="2:11" ht="18" customHeight="1">
      <c r="B82" s="135"/>
      <c r="C82" s="197"/>
      <c r="D82" s="111" t="s">
        <v>183</v>
      </c>
      <c r="E82" s="224" t="s">
        <v>97</v>
      </c>
      <c r="F82" s="112">
        <v>0</v>
      </c>
      <c r="G82" s="20">
        <f t="shared" si="27"/>
        <v>0</v>
      </c>
      <c r="H82" s="162">
        <f t="shared" si="28"/>
        <v>0</v>
      </c>
      <c r="I82" s="153">
        <f t="shared" si="29"/>
        <v>0</v>
      </c>
      <c r="J82" s="7"/>
    </row>
    <row r="83" spans="2:11" ht="18" customHeight="1">
      <c r="B83" s="135"/>
      <c r="C83" s="197"/>
      <c r="D83" s="79" t="s">
        <v>184</v>
      </c>
      <c r="E83" s="225" t="s">
        <v>97</v>
      </c>
      <c r="F83" s="80">
        <v>0</v>
      </c>
      <c r="G83" s="227">
        <f t="shared" si="27"/>
        <v>0</v>
      </c>
      <c r="H83" s="228">
        <f t="shared" si="28"/>
        <v>0</v>
      </c>
      <c r="I83" s="229">
        <f t="shared" si="29"/>
        <v>0</v>
      </c>
      <c r="J83" s="7"/>
    </row>
    <row r="84" spans="2:11" ht="18" customHeight="1">
      <c r="B84" s="135"/>
      <c r="C84" s="197"/>
      <c r="D84" s="218" t="s">
        <v>185</v>
      </c>
      <c r="E84" s="224" t="s">
        <v>97</v>
      </c>
      <c r="F84" s="112">
        <v>0</v>
      </c>
      <c r="G84" s="20">
        <f t="shared" si="27"/>
        <v>0</v>
      </c>
      <c r="H84" s="162">
        <f t="shared" si="28"/>
        <v>0</v>
      </c>
      <c r="I84" s="153">
        <f t="shared" si="29"/>
        <v>0</v>
      </c>
      <c r="J84" s="7"/>
    </row>
    <row r="85" spans="2:11" ht="18" customHeight="1">
      <c r="B85" s="150"/>
      <c r="C85" s="216"/>
      <c r="D85" s="193" t="s">
        <v>186</v>
      </c>
      <c r="E85" s="225" t="s">
        <v>97</v>
      </c>
      <c r="F85" s="179">
        <v>0</v>
      </c>
      <c r="G85" s="194">
        <f t="shared" si="27"/>
        <v>0</v>
      </c>
      <c r="H85" s="195">
        <f t="shared" si="28"/>
        <v>0</v>
      </c>
      <c r="I85" s="230">
        <f t="shared" si="29"/>
        <v>0</v>
      </c>
      <c r="J85" s="7"/>
    </row>
    <row r="86" spans="2:11" ht="18" customHeight="1">
      <c r="B86" s="149" t="s">
        <v>153</v>
      </c>
      <c r="C86" s="188" t="s">
        <v>53</v>
      </c>
      <c r="D86" s="217" t="s">
        <v>154</v>
      </c>
      <c r="E86" s="226" t="s">
        <v>57</v>
      </c>
      <c r="F86" s="180">
        <v>4</v>
      </c>
      <c r="G86" s="221">
        <f t="shared" ref="G86:G88" si="30">F86/SUM($F$86:$F$88)</f>
        <v>0.33333333333333331</v>
      </c>
      <c r="H86" s="222">
        <f>F86/SUM($F$86:$F$106)</f>
        <v>5.7142857142857141E-2</v>
      </c>
      <c r="I86" s="223">
        <f>F86/SUM($F$17:$F$51,$F$86:$F$106)</f>
        <v>0.04</v>
      </c>
      <c r="J86" s="114"/>
      <c r="K86" s="115"/>
    </row>
    <row r="87" spans="2:11" ht="18" customHeight="1">
      <c r="B87" s="135"/>
      <c r="C87" s="189"/>
      <c r="D87" s="79" t="s">
        <v>155</v>
      </c>
      <c r="E87" s="225" t="s">
        <v>123</v>
      </c>
      <c r="F87" s="80">
        <v>4</v>
      </c>
      <c r="G87" s="94">
        <f t="shared" si="30"/>
        <v>0.33333333333333331</v>
      </c>
      <c r="H87" s="161">
        <f>F87/SUM($F$86:$F$106)</f>
        <v>5.7142857142857141E-2</v>
      </c>
      <c r="I87" s="219">
        <f>F87/SUM($F$17:$F$51,$F$86:$F$106)</f>
        <v>0.04</v>
      </c>
      <c r="J87" s="114"/>
      <c r="K87" s="115"/>
    </row>
    <row r="88" spans="2:11" ht="18" customHeight="1">
      <c r="B88" s="135"/>
      <c r="C88" s="190"/>
      <c r="D88" s="49" t="s">
        <v>156</v>
      </c>
      <c r="E88" s="50" t="s">
        <v>123</v>
      </c>
      <c r="F88" s="50">
        <v>4</v>
      </c>
      <c r="G88" s="51">
        <f t="shared" si="30"/>
        <v>0.33333333333333331</v>
      </c>
      <c r="H88" s="168">
        <f>F88/SUM($F$86:$F$106)</f>
        <v>5.7142857142857141E-2</v>
      </c>
      <c r="I88" s="220">
        <f>F88/SUM($F$17:$F$51,$F$86:$F$106)</f>
        <v>0.04</v>
      </c>
      <c r="J88" s="114"/>
      <c r="K88" s="115"/>
    </row>
    <row r="89" spans="2:11" ht="18" customHeight="1">
      <c r="B89" s="135"/>
      <c r="C89" s="188" t="s">
        <v>60</v>
      </c>
      <c r="D89" s="111" t="s">
        <v>157</v>
      </c>
      <c r="E89" s="112" t="s">
        <v>123</v>
      </c>
      <c r="F89" s="112">
        <v>6</v>
      </c>
      <c r="G89" s="113">
        <f>F89/SUM($F$89:$F$90)</f>
        <v>1</v>
      </c>
      <c r="H89" s="167">
        <f>F89/SUM($F$86:$F$106)</f>
        <v>8.5714285714285715E-2</v>
      </c>
      <c r="I89" s="157">
        <f>F89/SUM($F$17:$F$51,$F$86:$F$106)</f>
        <v>0.06</v>
      </c>
      <c r="J89" s="114"/>
      <c r="K89" s="115"/>
    </row>
    <row r="90" spans="2:11" ht="18" customHeight="1">
      <c r="B90" s="135"/>
      <c r="C90" s="189"/>
      <c r="D90" s="193" t="s">
        <v>179</v>
      </c>
      <c r="E90" s="179" t="s">
        <v>123</v>
      </c>
      <c r="F90" s="179">
        <v>0</v>
      </c>
      <c r="G90" s="194">
        <f>F90/SUM($F$89:$F$90)</f>
        <v>0</v>
      </c>
      <c r="H90" s="195">
        <f>F90/SUM($F$86:$F$106)</f>
        <v>0</v>
      </c>
      <c r="I90" s="196">
        <f>F90/SUM($F$17:$F$51,$F$86:$F$106)</f>
        <v>0</v>
      </c>
      <c r="J90" s="114"/>
      <c r="K90" s="115"/>
    </row>
    <row r="91" spans="2:11" ht="18" customHeight="1">
      <c r="B91" s="135"/>
      <c r="C91" s="192" t="s">
        <v>65</v>
      </c>
      <c r="D91" s="111" t="s">
        <v>158</v>
      </c>
      <c r="E91" s="112" t="s">
        <v>123</v>
      </c>
      <c r="F91" s="112">
        <v>4</v>
      </c>
      <c r="G91" s="113">
        <f t="shared" ref="G91:G92" si="31">F91/SUM($F$91:$F$92)</f>
        <v>0.30769230769230771</v>
      </c>
      <c r="H91" s="167">
        <f>F91/SUM($F$86:$F$106)</f>
        <v>5.7142857142857141E-2</v>
      </c>
      <c r="I91" s="157">
        <f>F91/SUM($F$17:$F$51,$F$86:$F$106)</f>
        <v>0.04</v>
      </c>
      <c r="J91" s="7"/>
    </row>
    <row r="92" spans="2:11" ht="18" customHeight="1">
      <c r="B92" s="135"/>
      <c r="C92" s="190"/>
      <c r="D92" s="17" t="s">
        <v>159</v>
      </c>
      <c r="E92" s="18" t="s">
        <v>123</v>
      </c>
      <c r="F92" s="18">
        <v>9</v>
      </c>
      <c r="G92" s="21">
        <f t="shared" si="31"/>
        <v>0.69230769230769229</v>
      </c>
      <c r="H92" s="163">
        <f>F92/SUM($F$86:$F$106)</f>
        <v>0.12857142857142856</v>
      </c>
      <c r="I92" s="154">
        <f>F92/SUM($F$17:$F$51,$F$86:$F$106)</f>
        <v>0.09</v>
      </c>
      <c r="J92" s="7"/>
    </row>
    <row r="93" spans="2:11" ht="18" customHeight="1">
      <c r="B93" s="135"/>
      <c r="C93" s="188" t="s">
        <v>68</v>
      </c>
      <c r="D93" s="111" t="s">
        <v>160</v>
      </c>
      <c r="E93" s="112" t="s">
        <v>123</v>
      </c>
      <c r="F93" s="112">
        <v>6</v>
      </c>
      <c r="G93" s="113">
        <f t="shared" ref="G93:G95" si="32">F93/SUM($F$93:$F$95)</f>
        <v>0.42857142857142855</v>
      </c>
      <c r="H93" s="167">
        <f>F93/SUM($F$86:$F$106)</f>
        <v>8.5714285714285715E-2</v>
      </c>
      <c r="I93" s="157">
        <f>F93/SUM($F$17:$F$51,$F$86:$F$106)</f>
        <v>0.06</v>
      </c>
      <c r="J93" s="7"/>
    </row>
    <row r="94" spans="2:11" ht="18" customHeight="1">
      <c r="B94" s="135"/>
      <c r="C94" s="189"/>
      <c r="D94" s="79" t="s">
        <v>161</v>
      </c>
      <c r="E94" s="80" t="s">
        <v>123</v>
      </c>
      <c r="F94" s="80">
        <v>6</v>
      </c>
      <c r="G94" s="94">
        <f t="shared" si="32"/>
        <v>0.42857142857142855</v>
      </c>
      <c r="H94" s="161">
        <f>F94/SUM($F$86:$F$106)</f>
        <v>8.5714285714285715E-2</v>
      </c>
      <c r="I94" s="152">
        <f>F94/SUM($F$17:$F$51,$F$86:$F$106)</f>
        <v>0.06</v>
      </c>
      <c r="J94" s="7"/>
    </row>
    <row r="95" spans="2:11" ht="18" customHeight="1">
      <c r="B95" s="135"/>
      <c r="C95" s="190"/>
      <c r="D95" s="111" t="s">
        <v>162</v>
      </c>
      <c r="E95" s="112" t="s">
        <v>123</v>
      </c>
      <c r="F95" s="112">
        <v>2</v>
      </c>
      <c r="G95" s="113">
        <f t="shared" si="32"/>
        <v>0.14285714285714285</v>
      </c>
      <c r="H95" s="167">
        <f>F95/SUM($F$86:$F$106)</f>
        <v>2.8571428571428571E-2</v>
      </c>
      <c r="I95" s="157">
        <f>F95/SUM($F$17:$F$51,$F$86:$F$106)</f>
        <v>0.02</v>
      </c>
      <c r="J95" s="7"/>
    </row>
    <row r="96" spans="2:11" ht="18" customHeight="1">
      <c r="B96" s="135"/>
      <c r="C96" s="191" t="s">
        <v>74</v>
      </c>
      <c r="D96" s="116" t="s">
        <v>163</v>
      </c>
      <c r="E96" s="117" t="s">
        <v>123</v>
      </c>
      <c r="F96" s="117">
        <v>5</v>
      </c>
      <c r="G96" s="110">
        <f t="shared" ref="G96:G97" si="33">F96/F96</f>
        <v>1</v>
      </c>
      <c r="H96" s="165">
        <f>F96/SUM($F$86:$F$106)</f>
        <v>7.1428571428571425E-2</v>
      </c>
      <c r="I96" s="158">
        <f>F96/SUM($F$17:$F$51,$F$86:$F$106)</f>
        <v>0.05</v>
      </c>
      <c r="J96" s="7"/>
    </row>
    <row r="97" spans="2:10" ht="18" customHeight="1">
      <c r="B97" s="135"/>
      <c r="C97" s="191" t="s">
        <v>78</v>
      </c>
      <c r="D97" s="118" t="s">
        <v>164</v>
      </c>
      <c r="E97" s="119" t="s">
        <v>123</v>
      </c>
      <c r="F97" s="119">
        <v>5</v>
      </c>
      <c r="G97" s="120">
        <f t="shared" si="33"/>
        <v>1</v>
      </c>
      <c r="H97" s="169">
        <f>F97/SUM($F$86:$F$106)</f>
        <v>7.1428571428571425E-2</v>
      </c>
      <c r="I97" s="159">
        <f>F97/SUM($F$17:$F$51,$F$86:$F$106)</f>
        <v>0.05</v>
      </c>
      <c r="J97" s="7"/>
    </row>
    <row r="98" spans="2:10" ht="18" customHeight="1">
      <c r="B98" s="135"/>
      <c r="C98" s="188" t="s">
        <v>44</v>
      </c>
      <c r="D98" s="11" t="s">
        <v>165</v>
      </c>
      <c r="E98" s="12" t="s">
        <v>97</v>
      </c>
      <c r="F98" s="12">
        <v>2</v>
      </c>
      <c r="G98" s="198">
        <f>F98/SUM($F$98:$F$106)</f>
        <v>0.13333333333333333</v>
      </c>
      <c r="H98" s="199">
        <f>F98/SUM($F$86:$F$106)</f>
        <v>2.8571428571428571E-2</v>
      </c>
      <c r="I98" s="200">
        <f>F98/SUM($F$17:$F$51,$F$86:$F$106)</f>
        <v>0.02</v>
      </c>
      <c r="J98" s="7"/>
    </row>
    <row r="99" spans="2:10" ht="18" customHeight="1">
      <c r="B99" s="135"/>
      <c r="C99" s="197"/>
      <c r="D99" s="201" t="s">
        <v>166</v>
      </c>
      <c r="E99" s="177" t="s">
        <v>97</v>
      </c>
      <c r="F99" s="177">
        <v>1.5</v>
      </c>
      <c r="G99" s="202">
        <f>F99/SUM($F$98:$F$106)</f>
        <v>0.1</v>
      </c>
      <c r="H99" s="203">
        <f>F99/SUM($F$86:$F$106)</f>
        <v>2.1428571428571429E-2</v>
      </c>
      <c r="I99" s="153">
        <f>F99/SUM($F$17:$F$51,$F$86:$F$106)</f>
        <v>1.4999999999999999E-2</v>
      </c>
      <c r="J99" s="7"/>
    </row>
    <row r="100" spans="2:10" ht="18" customHeight="1">
      <c r="B100" s="135"/>
      <c r="C100" s="197"/>
      <c r="D100" s="79" t="s">
        <v>167</v>
      </c>
      <c r="E100" s="80" t="s">
        <v>97</v>
      </c>
      <c r="F100" s="80">
        <v>1.5</v>
      </c>
      <c r="G100" s="94">
        <f>F100/SUM($F$98:$F$106)</f>
        <v>0.1</v>
      </c>
      <c r="H100" s="161">
        <f>F100/SUM($F$86:$F$106)</f>
        <v>2.1428571428571429E-2</v>
      </c>
      <c r="I100" s="152">
        <f>F100/SUM($F$17:$F$51,$F$86:$F$106)</f>
        <v>1.4999999999999999E-2</v>
      </c>
      <c r="J100" s="7"/>
    </row>
    <row r="101" spans="2:10" ht="18" customHeight="1">
      <c r="B101" s="135"/>
      <c r="C101" s="197"/>
      <c r="D101" s="201" t="s">
        <v>168</v>
      </c>
      <c r="E101" s="177" t="s">
        <v>97</v>
      </c>
      <c r="F101" s="177">
        <v>2</v>
      </c>
      <c r="G101" s="202">
        <f>F101/SUM($F$98:$F$106)</f>
        <v>0.13333333333333333</v>
      </c>
      <c r="H101" s="203">
        <f>F101/SUM($F$86:$F$106)</f>
        <v>2.8571428571428571E-2</v>
      </c>
      <c r="I101" s="153">
        <f>F101/SUM($F$17:$F$51,$F$86:$F$106)</f>
        <v>0.02</v>
      </c>
      <c r="J101" s="7"/>
    </row>
    <row r="102" spans="2:10" ht="18" customHeight="1">
      <c r="B102" s="135"/>
      <c r="C102" s="197"/>
      <c r="D102" s="79" t="s">
        <v>169</v>
      </c>
      <c r="E102" s="80" t="s">
        <v>97</v>
      </c>
      <c r="F102" s="80">
        <v>2</v>
      </c>
      <c r="G102" s="94">
        <f>F102/SUM($F$98:$F$106)</f>
        <v>0.13333333333333333</v>
      </c>
      <c r="H102" s="161">
        <f>F102/SUM($F$86:$F$106)</f>
        <v>2.8571428571428571E-2</v>
      </c>
      <c r="I102" s="152">
        <f>F102/SUM($F$17:$F$51,$F$86:$F$106)</f>
        <v>0.02</v>
      </c>
      <c r="J102" s="7"/>
    </row>
    <row r="103" spans="2:10" ht="18" customHeight="1">
      <c r="B103" s="135"/>
      <c r="C103" s="197"/>
      <c r="D103" s="201" t="s">
        <v>170</v>
      </c>
      <c r="E103" s="177" t="s">
        <v>97</v>
      </c>
      <c r="F103" s="177">
        <v>2</v>
      </c>
      <c r="G103" s="202">
        <f>F103/SUM($F$98:$F$106)</f>
        <v>0.13333333333333333</v>
      </c>
      <c r="H103" s="203">
        <f>F103/SUM($F$86:$F$106)</f>
        <v>2.8571428571428571E-2</v>
      </c>
      <c r="I103" s="153">
        <f>F103/SUM($F$17:$F$51,$F$86:$F$106)</f>
        <v>0.02</v>
      </c>
      <c r="J103" s="7"/>
    </row>
    <row r="104" spans="2:10" ht="18" customHeight="1">
      <c r="B104" s="135"/>
      <c r="C104" s="197"/>
      <c r="D104" s="79" t="s">
        <v>171</v>
      </c>
      <c r="E104" s="80" t="s">
        <v>97</v>
      </c>
      <c r="F104" s="80">
        <v>2</v>
      </c>
      <c r="G104" s="94">
        <f>F104/SUM($F$98:$F$106)</f>
        <v>0.13333333333333333</v>
      </c>
      <c r="H104" s="161">
        <f>F104/SUM($F$86:$F$106)</f>
        <v>2.8571428571428571E-2</v>
      </c>
      <c r="I104" s="152">
        <f>F104/SUM($F$17:$F$51,$F$86:$F$106)</f>
        <v>0.02</v>
      </c>
      <c r="J104" s="7"/>
    </row>
    <row r="105" spans="2:10" ht="18" customHeight="1">
      <c r="B105" s="135"/>
      <c r="C105" s="204"/>
      <c r="D105" s="205" t="s">
        <v>172</v>
      </c>
      <c r="E105" s="181" t="s">
        <v>97</v>
      </c>
      <c r="F105" s="181">
        <v>2</v>
      </c>
      <c r="G105" s="206">
        <f>F105/SUM($F$98:$F$106)</f>
        <v>0.13333333333333333</v>
      </c>
      <c r="H105" s="207">
        <f>F105/SUM($F$86:$F$106)</f>
        <v>2.8571428571428571E-2</v>
      </c>
      <c r="I105" s="208">
        <f>F105/SUM($F$17:$F$51,$F$86:$F$106)</f>
        <v>0.02</v>
      </c>
      <c r="J105" s="7"/>
    </row>
    <row r="106" spans="2:10" ht="18" customHeight="1" thickBot="1">
      <c r="B106" s="214"/>
      <c r="C106" s="215" t="s">
        <v>58</v>
      </c>
      <c r="D106" s="209" t="s">
        <v>180</v>
      </c>
      <c r="E106" s="210" t="s">
        <v>123</v>
      </c>
      <c r="F106" s="210">
        <v>0</v>
      </c>
      <c r="G106" s="211">
        <f>F106/SUM($F$89:$F$90)</f>
        <v>0</v>
      </c>
      <c r="H106" s="212">
        <f>F106/SUM($F$86:$F$106)</f>
        <v>0</v>
      </c>
      <c r="I106" s="213">
        <f>F106/SUM($F$17:$F$51,$F$86:$F$106)</f>
        <v>0</v>
      </c>
      <c r="J106" s="7"/>
    </row>
    <row r="107" spans="2:10" ht="15.75" customHeight="1">
      <c r="D107" s="52"/>
      <c r="E107" s="53"/>
      <c r="F107" s="53"/>
    </row>
    <row r="108" spans="2:10" ht="15.75" customHeight="1">
      <c r="C108" s="54" t="s">
        <v>173</v>
      </c>
      <c r="D108" s="55"/>
      <c r="E108" s="56"/>
      <c r="F108" s="56"/>
      <c r="G108" s="54"/>
      <c r="H108" s="54"/>
      <c r="I108" s="54"/>
      <c r="J108" s="57"/>
    </row>
    <row r="109" spans="2:10" ht="15.75" customHeight="1">
      <c r="D109" s="52"/>
      <c r="E109" s="53"/>
      <c r="F109" s="53"/>
    </row>
    <row r="110" spans="2:10" ht="15.75" customHeight="1">
      <c r="D110" s="52"/>
      <c r="E110" s="53"/>
      <c r="F110" s="53"/>
    </row>
    <row r="111" spans="2:10" ht="15.75" customHeight="1">
      <c r="D111" s="52"/>
      <c r="E111" s="53"/>
      <c r="F111" s="53"/>
    </row>
    <row r="112" spans="2:10" ht="15.75" customHeight="1">
      <c r="D112" s="52"/>
      <c r="E112" s="53"/>
      <c r="F112" s="53"/>
    </row>
    <row r="113" spans="4:6" ht="15.75" customHeight="1">
      <c r="D113" s="52"/>
      <c r="E113" s="53"/>
      <c r="F113" s="53"/>
    </row>
    <row r="114" spans="4:6" ht="15.75" customHeight="1">
      <c r="D114" s="52"/>
      <c r="E114" s="53"/>
      <c r="F114" s="53"/>
    </row>
    <row r="115" spans="4:6" ht="15.75" customHeight="1">
      <c r="D115" s="52"/>
      <c r="E115" s="53"/>
      <c r="F115" s="53"/>
    </row>
    <row r="116" spans="4:6" ht="15.75" customHeight="1">
      <c r="D116" s="52"/>
      <c r="E116" s="53"/>
      <c r="F116" s="53"/>
    </row>
    <row r="117" spans="4:6" ht="15.75" customHeight="1">
      <c r="D117" s="52"/>
      <c r="E117" s="53"/>
      <c r="F117" s="53"/>
    </row>
    <row r="118" spans="4:6" ht="15.75" customHeight="1">
      <c r="D118" s="52"/>
      <c r="E118" s="53"/>
      <c r="F118" s="53"/>
    </row>
    <row r="119" spans="4:6" ht="15.75" customHeight="1">
      <c r="D119" s="52"/>
      <c r="E119" s="53"/>
      <c r="F119" s="53"/>
    </row>
    <row r="120" spans="4:6" ht="15.75" customHeight="1">
      <c r="D120" s="52"/>
      <c r="E120" s="53"/>
      <c r="F120" s="53"/>
    </row>
    <row r="121" spans="4:6" ht="15.75" customHeight="1">
      <c r="D121" s="52"/>
      <c r="E121" s="53"/>
      <c r="F121" s="53"/>
    </row>
    <row r="122" spans="4:6" ht="15.75" customHeight="1">
      <c r="D122" s="52"/>
      <c r="E122" s="53"/>
      <c r="F122" s="53"/>
    </row>
    <row r="123" spans="4:6" ht="15.75" customHeight="1">
      <c r="D123" s="52"/>
      <c r="E123" s="53"/>
      <c r="F123" s="53"/>
    </row>
    <row r="124" spans="4:6" ht="15.75" customHeight="1">
      <c r="D124" s="52"/>
      <c r="E124" s="53"/>
      <c r="F124" s="53"/>
    </row>
    <row r="125" spans="4:6" ht="15.75" customHeight="1">
      <c r="D125" s="52"/>
      <c r="E125" s="53"/>
      <c r="F125" s="53"/>
    </row>
    <row r="126" spans="4:6" ht="15.75" customHeight="1">
      <c r="D126" s="52"/>
      <c r="E126" s="53"/>
      <c r="F126" s="53"/>
    </row>
    <row r="127" spans="4:6" ht="15.75" customHeight="1">
      <c r="D127" s="52"/>
      <c r="E127" s="53"/>
      <c r="F127" s="53"/>
    </row>
    <row r="128" spans="4:6" ht="15.75" customHeight="1">
      <c r="D128" s="52"/>
      <c r="E128" s="53"/>
      <c r="F128" s="53"/>
    </row>
    <row r="129" spans="4:6" ht="15.75" customHeight="1">
      <c r="D129" s="52"/>
      <c r="E129" s="53"/>
      <c r="F129" s="53"/>
    </row>
    <row r="130" spans="4:6" ht="15.75" customHeight="1">
      <c r="D130" s="52"/>
      <c r="E130" s="53"/>
      <c r="F130" s="53"/>
    </row>
    <row r="131" spans="4:6" ht="15.75" customHeight="1">
      <c r="D131" s="52"/>
      <c r="E131" s="53"/>
      <c r="F131" s="53"/>
    </row>
    <row r="132" spans="4:6" ht="15.75" customHeight="1">
      <c r="D132" s="52"/>
      <c r="E132" s="53"/>
      <c r="F132" s="53"/>
    </row>
    <row r="133" spans="4:6" ht="15.75" customHeight="1">
      <c r="D133" s="52"/>
      <c r="E133" s="53"/>
      <c r="F133" s="53"/>
    </row>
    <row r="134" spans="4:6" ht="15.75" customHeight="1">
      <c r="D134" s="52"/>
      <c r="E134" s="53"/>
      <c r="F134" s="53"/>
    </row>
    <row r="135" spans="4:6" ht="15.75" customHeight="1">
      <c r="D135" s="52"/>
      <c r="E135" s="53"/>
      <c r="F135" s="53"/>
    </row>
    <row r="136" spans="4:6" ht="15.75" customHeight="1">
      <c r="D136" s="52"/>
      <c r="E136" s="53"/>
      <c r="F136" s="53"/>
    </row>
    <row r="137" spans="4:6" ht="15.75" customHeight="1">
      <c r="D137" s="52"/>
      <c r="E137" s="53"/>
      <c r="F137" s="53"/>
    </row>
    <row r="138" spans="4:6" ht="15.75" customHeight="1">
      <c r="D138" s="52"/>
      <c r="E138" s="53"/>
      <c r="F138" s="53"/>
    </row>
    <row r="139" spans="4:6" ht="15.75" customHeight="1">
      <c r="D139" s="52"/>
      <c r="E139" s="53"/>
      <c r="F139" s="53"/>
    </row>
    <row r="140" spans="4:6" ht="15.75" customHeight="1">
      <c r="D140" s="52"/>
      <c r="E140" s="53"/>
      <c r="F140" s="53"/>
    </row>
    <row r="141" spans="4:6" ht="15.75" customHeight="1">
      <c r="D141" s="52"/>
      <c r="E141" s="53"/>
      <c r="F141" s="53"/>
    </row>
    <row r="142" spans="4:6" ht="15.75" customHeight="1">
      <c r="D142" s="52"/>
      <c r="E142" s="53"/>
      <c r="F142" s="53"/>
    </row>
    <row r="143" spans="4:6" ht="15.75" customHeight="1">
      <c r="D143" s="52"/>
      <c r="E143" s="53"/>
      <c r="F143" s="53"/>
    </row>
    <row r="144" spans="4:6" ht="15.75" customHeight="1">
      <c r="D144" s="52"/>
      <c r="E144" s="53"/>
      <c r="F144" s="53"/>
    </row>
    <row r="145" spans="4:6" ht="15.75" customHeight="1">
      <c r="D145" s="52"/>
      <c r="E145" s="53"/>
      <c r="F145" s="53"/>
    </row>
    <row r="146" spans="4:6" ht="15.75" customHeight="1">
      <c r="D146" s="52"/>
      <c r="E146" s="53"/>
      <c r="F146" s="53"/>
    </row>
    <row r="147" spans="4:6" ht="15.75" customHeight="1">
      <c r="D147" s="52"/>
      <c r="E147" s="53"/>
      <c r="F147" s="53"/>
    </row>
    <row r="148" spans="4:6" ht="15.75" customHeight="1">
      <c r="D148" s="52"/>
      <c r="E148" s="53"/>
      <c r="F148" s="53"/>
    </row>
    <row r="149" spans="4:6" ht="15.75" customHeight="1">
      <c r="D149" s="52"/>
      <c r="E149" s="53"/>
      <c r="F149" s="53"/>
    </row>
    <row r="150" spans="4:6" ht="15.75" customHeight="1">
      <c r="D150" s="52"/>
      <c r="E150" s="53"/>
      <c r="F150" s="53"/>
    </row>
    <row r="151" spans="4:6" ht="15.75" customHeight="1">
      <c r="D151" s="52"/>
      <c r="E151" s="53"/>
      <c r="F151" s="53"/>
    </row>
    <row r="152" spans="4:6" ht="15.75" customHeight="1">
      <c r="D152" s="52"/>
      <c r="E152" s="53"/>
      <c r="F152" s="53"/>
    </row>
    <row r="153" spans="4:6" ht="15.75" customHeight="1">
      <c r="D153" s="52"/>
      <c r="E153" s="53"/>
      <c r="F153" s="53"/>
    </row>
    <row r="154" spans="4:6" ht="15.75" customHeight="1">
      <c r="D154" s="52"/>
      <c r="E154" s="53"/>
      <c r="F154" s="53"/>
    </row>
    <row r="155" spans="4:6" ht="15.75" customHeight="1">
      <c r="D155" s="52"/>
      <c r="E155" s="53"/>
      <c r="F155" s="53"/>
    </row>
    <row r="156" spans="4:6" ht="15.75" customHeight="1">
      <c r="D156" s="52"/>
      <c r="E156" s="53"/>
      <c r="F156" s="53"/>
    </row>
    <row r="157" spans="4:6" ht="15.75" customHeight="1">
      <c r="D157" s="52"/>
      <c r="E157" s="53"/>
      <c r="F157" s="53"/>
    </row>
    <row r="158" spans="4:6" ht="15.75" customHeight="1">
      <c r="D158" s="52"/>
      <c r="E158" s="53"/>
      <c r="F158" s="53"/>
    </row>
    <row r="159" spans="4:6" ht="15.75" customHeight="1">
      <c r="D159" s="52"/>
      <c r="E159" s="53"/>
      <c r="F159" s="53"/>
    </row>
    <row r="160" spans="4:6" ht="15.75" customHeight="1">
      <c r="D160" s="52"/>
      <c r="E160" s="53"/>
      <c r="F160" s="53"/>
    </row>
    <row r="161" spans="4:6" ht="15.75" customHeight="1">
      <c r="D161" s="52"/>
      <c r="E161" s="53"/>
      <c r="F161" s="53"/>
    </row>
    <row r="162" spans="4:6" ht="15.75" customHeight="1">
      <c r="D162" s="52"/>
      <c r="E162" s="53"/>
      <c r="F162" s="53"/>
    </row>
    <row r="163" spans="4:6" ht="15.75" customHeight="1">
      <c r="D163" s="52"/>
      <c r="E163" s="53"/>
      <c r="F163" s="53"/>
    </row>
    <row r="164" spans="4:6" ht="15.75" customHeight="1">
      <c r="D164" s="52"/>
      <c r="E164" s="53"/>
      <c r="F164" s="53"/>
    </row>
    <row r="165" spans="4:6" ht="15.75" customHeight="1">
      <c r="D165" s="52"/>
      <c r="E165" s="53"/>
      <c r="F165" s="53"/>
    </row>
    <row r="166" spans="4:6" ht="15.75" customHeight="1">
      <c r="D166" s="52"/>
      <c r="E166" s="53"/>
      <c r="F166" s="53"/>
    </row>
    <row r="167" spans="4:6" ht="15.75" customHeight="1">
      <c r="D167" s="52"/>
      <c r="E167" s="53"/>
      <c r="F167" s="53"/>
    </row>
    <row r="168" spans="4:6" ht="15.75" customHeight="1">
      <c r="D168" s="52"/>
      <c r="E168" s="53"/>
      <c r="F168" s="53"/>
    </row>
    <row r="169" spans="4:6" ht="15.75" customHeight="1">
      <c r="D169" s="52"/>
      <c r="E169" s="53"/>
      <c r="F169" s="53"/>
    </row>
    <row r="170" spans="4:6" ht="15.75" customHeight="1">
      <c r="D170" s="52"/>
      <c r="E170" s="53"/>
      <c r="F170" s="53"/>
    </row>
    <row r="171" spans="4:6" ht="15.75" customHeight="1">
      <c r="D171" s="52"/>
      <c r="E171" s="53"/>
      <c r="F171" s="53"/>
    </row>
    <row r="172" spans="4:6" ht="15.75" customHeight="1">
      <c r="D172" s="52"/>
      <c r="E172" s="53"/>
      <c r="F172" s="53"/>
    </row>
    <row r="173" spans="4:6" ht="15.75" customHeight="1">
      <c r="D173" s="52"/>
      <c r="E173" s="53"/>
      <c r="F173" s="53"/>
    </row>
    <row r="174" spans="4:6" ht="15.75" customHeight="1">
      <c r="D174" s="52"/>
      <c r="E174" s="53"/>
      <c r="F174" s="53"/>
    </row>
    <row r="175" spans="4:6" ht="15.75" customHeight="1">
      <c r="D175" s="52"/>
      <c r="E175" s="53"/>
      <c r="F175" s="53"/>
    </row>
    <row r="176" spans="4:6" ht="15.75" customHeight="1">
      <c r="D176" s="52"/>
      <c r="E176" s="53"/>
      <c r="F176" s="53"/>
    </row>
    <row r="177" spans="4:6" ht="15.75" customHeight="1">
      <c r="D177" s="52"/>
      <c r="E177" s="53"/>
      <c r="F177" s="53"/>
    </row>
    <row r="178" spans="4:6" ht="15.75" customHeight="1">
      <c r="D178" s="52"/>
      <c r="E178" s="53"/>
      <c r="F178" s="53"/>
    </row>
    <row r="179" spans="4:6" ht="15.75" customHeight="1">
      <c r="D179" s="52"/>
      <c r="E179" s="53"/>
      <c r="F179" s="53"/>
    </row>
    <row r="180" spans="4:6" ht="15.75" customHeight="1">
      <c r="D180" s="52"/>
      <c r="E180" s="53"/>
      <c r="F180" s="53"/>
    </row>
    <row r="181" spans="4:6" ht="15.75" customHeight="1">
      <c r="D181" s="52"/>
      <c r="E181" s="53"/>
      <c r="F181" s="53"/>
    </row>
    <row r="182" spans="4:6" ht="15.75" customHeight="1">
      <c r="D182" s="52"/>
      <c r="E182" s="53"/>
      <c r="F182" s="53"/>
    </row>
    <row r="183" spans="4:6" ht="15.75" customHeight="1">
      <c r="D183" s="52"/>
      <c r="E183" s="53"/>
      <c r="F183" s="53"/>
    </row>
    <row r="184" spans="4:6" ht="15.75" customHeight="1">
      <c r="D184" s="52"/>
      <c r="E184" s="53"/>
      <c r="F184" s="53"/>
    </row>
    <row r="185" spans="4:6" ht="15.75" customHeight="1">
      <c r="D185" s="52"/>
      <c r="E185" s="53"/>
      <c r="F185" s="53"/>
    </row>
    <row r="186" spans="4:6" ht="15.75" customHeight="1">
      <c r="D186" s="52"/>
      <c r="E186" s="53"/>
      <c r="F186" s="53"/>
    </row>
    <row r="187" spans="4:6" ht="15.75" customHeight="1">
      <c r="D187" s="52"/>
      <c r="E187" s="53"/>
      <c r="F187" s="53"/>
    </row>
    <row r="188" spans="4:6" ht="15.75" customHeight="1">
      <c r="D188" s="52"/>
      <c r="E188" s="53"/>
      <c r="F188" s="53"/>
    </row>
    <row r="189" spans="4:6" ht="15.75" customHeight="1">
      <c r="D189" s="52"/>
      <c r="E189" s="53"/>
      <c r="F189" s="53"/>
    </row>
    <row r="190" spans="4:6" ht="15.75" customHeight="1">
      <c r="D190" s="52"/>
      <c r="E190" s="53"/>
      <c r="F190" s="53"/>
    </row>
    <row r="191" spans="4:6" ht="15.75" customHeight="1">
      <c r="D191" s="52"/>
      <c r="E191" s="53"/>
      <c r="F191" s="53"/>
    </row>
    <row r="192" spans="4:6" ht="15.75" customHeight="1">
      <c r="D192" s="52"/>
      <c r="E192" s="53"/>
      <c r="F192" s="53"/>
    </row>
    <row r="193" spans="4:6" ht="15.75" customHeight="1">
      <c r="D193" s="52"/>
      <c r="E193" s="53"/>
      <c r="F193" s="53"/>
    </row>
    <row r="194" spans="4:6" ht="15.75" customHeight="1">
      <c r="D194" s="52"/>
      <c r="E194" s="53"/>
      <c r="F194" s="53"/>
    </row>
    <row r="195" spans="4:6" ht="15.75" customHeight="1">
      <c r="D195" s="52"/>
      <c r="E195" s="53"/>
      <c r="F195" s="53"/>
    </row>
    <row r="196" spans="4:6" ht="15.75" customHeight="1">
      <c r="D196" s="52"/>
      <c r="E196" s="53"/>
      <c r="F196" s="53"/>
    </row>
    <row r="197" spans="4:6" ht="15.75" customHeight="1">
      <c r="D197" s="52"/>
      <c r="E197" s="53"/>
      <c r="F197" s="53"/>
    </row>
    <row r="198" spans="4:6" ht="15.75" customHeight="1">
      <c r="D198" s="52"/>
      <c r="E198" s="53"/>
      <c r="F198" s="53"/>
    </row>
    <row r="199" spans="4:6" ht="15.75" customHeight="1">
      <c r="D199" s="52"/>
      <c r="E199" s="53"/>
      <c r="F199" s="53"/>
    </row>
    <row r="200" spans="4:6" ht="15.75" customHeight="1">
      <c r="D200" s="52"/>
      <c r="E200" s="53"/>
      <c r="F200" s="53"/>
    </row>
    <row r="201" spans="4:6" ht="15.75" customHeight="1">
      <c r="D201" s="52"/>
      <c r="E201" s="53"/>
      <c r="F201" s="53"/>
    </row>
    <row r="202" spans="4:6" ht="15.75" customHeight="1">
      <c r="D202" s="52"/>
      <c r="E202" s="53"/>
      <c r="F202" s="53"/>
    </row>
    <row r="203" spans="4:6" ht="15.75" customHeight="1">
      <c r="D203" s="52"/>
      <c r="E203" s="53"/>
      <c r="F203" s="53"/>
    </row>
    <row r="204" spans="4:6" ht="15.75" customHeight="1">
      <c r="D204" s="52"/>
      <c r="E204" s="53"/>
      <c r="F204" s="53"/>
    </row>
    <row r="205" spans="4:6" ht="15.75" customHeight="1">
      <c r="D205" s="52"/>
      <c r="E205" s="53"/>
      <c r="F205" s="53"/>
    </row>
    <row r="206" spans="4:6" ht="15.75" customHeight="1">
      <c r="D206" s="52"/>
      <c r="E206" s="53"/>
      <c r="F206" s="53"/>
    </row>
    <row r="207" spans="4:6" ht="15.75" customHeight="1">
      <c r="D207" s="52"/>
      <c r="E207" s="53"/>
      <c r="F207" s="53"/>
    </row>
    <row r="208" spans="4:6" ht="15.75" customHeight="1">
      <c r="D208" s="52"/>
      <c r="E208" s="53"/>
      <c r="F208" s="53"/>
    </row>
    <row r="209" spans="4:6" ht="15.75" customHeight="1">
      <c r="D209" s="52"/>
      <c r="E209" s="53"/>
      <c r="F209" s="53"/>
    </row>
    <row r="210" spans="4:6" ht="15.75" customHeight="1">
      <c r="D210" s="52"/>
      <c r="E210" s="53"/>
      <c r="F210" s="53"/>
    </row>
    <row r="211" spans="4:6" ht="15.75" customHeight="1">
      <c r="D211" s="52"/>
      <c r="E211" s="53"/>
      <c r="F211" s="53"/>
    </row>
    <row r="212" spans="4:6" ht="15.75" customHeight="1">
      <c r="D212" s="52"/>
      <c r="E212" s="53"/>
      <c r="F212" s="53"/>
    </row>
    <row r="213" spans="4:6" ht="15.75" customHeight="1">
      <c r="D213" s="52"/>
      <c r="E213" s="53"/>
      <c r="F213" s="53"/>
    </row>
    <row r="214" spans="4:6" ht="15.75" customHeight="1">
      <c r="D214" s="52"/>
      <c r="E214" s="53"/>
      <c r="F214" s="53"/>
    </row>
    <row r="215" spans="4:6" ht="15.75" customHeight="1">
      <c r="D215" s="52"/>
      <c r="E215" s="53"/>
      <c r="F215" s="53"/>
    </row>
    <row r="216" spans="4:6" ht="15.75" customHeight="1">
      <c r="D216" s="52"/>
      <c r="E216" s="53"/>
      <c r="F216" s="53"/>
    </row>
    <row r="217" spans="4:6" ht="15.75" customHeight="1">
      <c r="D217" s="52"/>
      <c r="E217" s="53"/>
      <c r="F217" s="53"/>
    </row>
    <row r="218" spans="4:6" ht="15.75" customHeight="1">
      <c r="D218" s="52"/>
      <c r="E218" s="53"/>
      <c r="F218" s="53"/>
    </row>
    <row r="219" spans="4:6" ht="15.75" customHeight="1">
      <c r="D219" s="52"/>
      <c r="E219" s="53"/>
      <c r="F219" s="53"/>
    </row>
    <row r="220" spans="4:6" ht="15.75" customHeight="1">
      <c r="D220" s="52"/>
      <c r="E220" s="53"/>
      <c r="F220" s="53"/>
    </row>
    <row r="221" spans="4:6" ht="15.75" customHeight="1">
      <c r="D221" s="52"/>
      <c r="E221" s="53"/>
      <c r="F221" s="53"/>
    </row>
    <row r="222" spans="4:6" ht="15.75" customHeight="1">
      <c r="D222" s="52"/>
      <c r="E222" s="53"/>
      <c r="F222" s="53"/>
    </row>
    <row r="223" spans="4:6" ht="15.75" customHeight="1">
      <c r="D223" s="52"/>
      <c r="E223" s="53"/>
      <c r="F223" s="53"/>
    </row>
    <row r="224" spans="4:6" ht="15.75" customHeight="1">
      <c r="D224" s="52"/>
      <c r="E224" s="53"/>
      <c r="F224" s="53"/>
    </row>
    <row r="225" spans="4:6" ht="15.75" customHeight="1">
      <c r="D225" s="52"/>
      <c r="E225" s="53"/>
      <c r="F225" s="53"/>
    </row>
    <row r="226" spans="4:6" ht="15.75" customHeight="1">
      <c r="D226" s="52"/>
      <c r="E226" s="53"/>
      <c r="F226" s="53"/>
    </row>
    <row r="227" spans="4:6" ht="15.75" customHeight="1">
      <c r="D227" s="52"/>
      <c r="E227" s="53"/>
      <c r="F227" s="53"/>
    </row>
    <row r="228" spans="4:6" ht="15.75" customHeight="1">
      <c r="D228" s="52"/>
      <c r="E228" s="53"/>
      <c r="F228" s="53"/>
    </row>
    <row r="229" spans="4:6" ht="15.75" customHeight="1">
      <c r="D229" s="52"/>
      <c r="E229" s="53"/>
      <c r="F229" s="53"/>
    </row>
    <row r="230" spans="4:6" ht="15.75" customHeight="1">
      <c r="D230" s="52"/>
      <c r="E230" s="53"/>
      <c r="F230" s="53"/>
    </row>
    <row r="231" spans="4:6" ht="15.75" customHeight="1">
      <c r="D231" s="52"/>
      <c r="E231" s="53"/>
      <c r="F231" s="53"/>
    </row>
    <row r="232" spans="4:6" ht="15.75" customHeight="1">
      <c r="D232" s="52"/>
      <c r="E232" s="53"/>
      <c r="F232" s="53"/>
    </row>
    <row r="233" spans="4:6" ht="15.75" customHeight="1">
      <c r="D233" s="52"/>
      <c r="E233" s="53"/>
      <c r="F233" s="53"/>
    </row>
    <row r="234" spans="4:6" ht="15.75" customHeight="1">
      <c r="D234" s="52"/>
      <c r="E234" s="53"/>
      <c r="F234" s="53"/>
    </row>
    <row r="235" spans="4:6" ht="15.75" customHeight="1">
      <c r="D235" s="52"/>
      <c r="E235" s="53"/>
      <c r="F235" s="53"/>
    </row>
    <row r="236" spans="4:6" ht="15.75" customHeight="1">
      <c r="D236" s="52"/>
      <c r="E236" s="53"/>
      <c r="F236" s="53"/>
    </row>
    <row r="237" spans="4:6" ht="15.75" customHeight="1">
      <c r="D237" s="52"/>
      <c r="E237" s="53"/>
      <c r="F237" s="53"/>
    </row>
    <row r="238" spans="4:6" ht="15.75" customHeight="1">
      <c r="D238" s="52"/>
      <c r="E238" s="53"/>
      <c r="F238" s="53"/>
    </row>
    <row r="239" spans="4:6" ht="15.75" customHeight="1">
      <c r="D239" s="52"/>
      <c r="E239" s="53"/>
      <c r="F239" s="53"/>
    </row>
    <row r="240" spans="4:6" ht="15.75" customHeight="1">
      <c r="D240" s="52"/>
      <c r="E240" s="53"/>
      <c r="F240" s="53"/>
    </row>
    <row r="241" spans="4:6" ht="15.75" customHeight="1">
      <c r="D241" s="52"/>
      <c r="E241" s="53"/>
      <c r="F241" s="53"/>
    </row>
    <row r="242" spans="4:6" ht="15.75" customHeight="1">
      <c r="D242" s="52"/>
      <c r="E242" s="53"/>
      <c r="F242" s="53"/>
    </row>
    <row r="243" spans="4:6" ht="15.75" customHeight="1">
      <c r="D243" s="52"/>
      <c r="E243" s="53"/>
      <c r="F243" s="53"/>
    </row>
    <row r="244" spans="4:6" ht="15.75" customHeight="1">
      <c r="D244" s="52"/>
      <c r="E244" s="53"/>
      <c r="F244" s="53"/>
    </row>
    <row r="245" spans="4:6" ht="15.75" customHeight="1">
      <c r="D245" s="52"/>
      <c r="E245" s="53"/>
      <c r="F245" s="53"/>
    </row>
    <row r="246" spans="4:6" ht="15.75" customHeight="1">
      <c r="D246" s="52"/>
      <c r="E246" s="53"/>
      <c r="F246" s="53"/>
    </row>
    <row r="247" spans="4:6" ht="15.75" customHeight="1">
      <c r="D247" s="52"/>
      <c r="E247" s="53"/>
      <c r="F247" s="53"/>
    </row>
    <row r="248" spans="4:6" ht="15.75" customHeight="1">
      <c r="D248" s="52"/>
      <c r="E248" s="53"/>
      <c r="F248" s="53"/>
    </row>
    <row r="249" spans="4:6" ht="15.75" customHeight="1">
      <c r="D249" s="52"/>
      <c r="E249" s="53"/>
      <c r="F249" s="53"/>
    </row>
    <row r="250" spans="4:6" ht="15.75" customHeight="1">
      <c r="D250" s="52"/>
      <c r="E250" s="53"/>
      <c r="F250" s="53"/>
    </row>
    <row r="251" spans="4:6" ht="15.75" customHeight="1">
      <c r="D251" s="52"/>
      <c r="E251" s="53"/>
      <c r="F251" s="53"/>
    </row>
    <row r="252" spans="4:6" ht="15.75" customHeight="1">
      <c r="D252" s="52"/>
      <c r="E252" s="53"/>
      <c r="F252" s="53"/>
    </row>
    <row r="253" spans="4:6" ht="15.75" customHeight="1">
      <c r="D253" s="52"/>
      <c r="E253" s="53"/>
      <c r="F253" s="53"/>
    </row>
    <row r="254" spans="4:6" ht="15.75" customHeight="1">
      <c r="D254" s="52"/>
      <c r="E254" s="53"/>
      <c r="F254" s="53"/>
    </row>
    <row r="255" spans="4:6" ht="15.75" customHeight="1">
      <c r="D255" s="52"/>
      <c r="E255" s="53"/>
      <c r="F255" s="53"/>
    </row>
    <row r="256" spans="4:6" ht="15.75" customHeight="1">
      <c r="D256" s="52"/>
      <c r="E256" s="53"/>
      <c r="F256" s="53"/>
    </row>
    <row r="257" spans="4:6" ht="15.75" customHeight="1">
      <c r="D257" s="52"/>
      <c r="E257" s="53"/>
      <c r="F257" s="53"/>
    </row>
    <row r="258" spans="4:6" ht="15.75" customHeight="1">
      <c r="D258" s="52"/>
      <c r="E258" s="53"/>
      <c r="F258" s="53"/>
    </row>
    <row r="259" spans="4:6" ht="15.75" customHeight="1">
      <c r="D259" s="52"/>
      <c r="E259" s="53"/>
      <c r="F259" s="53"/>
    </row>
    <row r="260" spans="4:6" ht="15.75" customHeight="1">
      <c r="D260" s="52"/>
      <c r="E260" s="53"/>
      <c r="F260" s="53"/>
    </row>
    <row r="261" spans="4:6" ht="15.75" customHeight="1">
      <c r="D261" s="52"/>
      <c r="E261" s="53"/>
      <c r="F261" s="53"/>
    </row>
    <row r="262" spans="4:6" ht="15.75" customHeight="1">
      <c r="D262" s="52"/>
      <c r="E262" s="53"/>
      <c r="F262" s="53"/>
    </row>
    <row r="263" spans="4:6" ht="15.75" customHeight="1">
      <c r="D263" s="52"/>
      <c r="E263" s="53"/>
      <c r="F263" s="53"/>
    </row>
    <row r="264" spans="4:6" ht="15.75" customHeight="1">
      <c r="D264" s="52"/>
      <c r="E264" s="53"/>
      <c r="F264" s="53"/>
    </row>
    <row r="265" spans="4:6" ht="15.75" customHeight="1">
      <c r="D265" s="52"/>
      <c r="E265" s="53"/>
      <c r="F265" s="53"/>
    </row>
    <row r="266" spans="4:6" ht="15.75" customHeight="1">
      <c r="D266" s="52"/>
      <c r="E266" s="53"/>
      <c r="F266" s="53"/>
    </row>
    <row r="267" spans="4:6" ht="15.75" customHeight="1">
      <c r="D267" s="52"/>
      <c r="E267" s="53"/>
      <c r="F267" s="53"/>
    </row>
    <row r="268" spans="4:6" ht="15.75" customHeight="1">
      <c r="D268" s="52"/>
      <c r="E268" s="53"/>
      <c r="F268" s="53"/>
    </row>
    <row r="269" spans="4:6" ht="15.75" customHeight="1">
      <c r="D269" s="52"/>
      <c r="E269" s="53"/>
      <c r="F269" s="53"/>
    </row>
    <row r="270" spans="4:6" ht="15.75" customHeight="1">
      <c r="D270" s="52"/>
      <c r="E270" s="53"/>
      <c r="F270" s="53"/>
    </row>
    <row r="271" spans="4:6" ht="15.75" customHeight="1">
      <c r="D271" s="52"/>
      <c r="E271" s="53"/>
      <c r="F271" s="53"/>
    </row>
    <row r="272" spans="4:6" ht="15.75" customHeight="1">
      <c r="D272" s="52"/>
      <c r="E272" s="53"/>
      <c r="F272" s="53"/>
    </row>
    <row r="273" spans="4:6" ht="15.75" customHeight="1">
      <c r="D273" s="52"/>
      <c r="E273" s="53"/>
      <c r="F273" s="53"/>
    </row>
    <row r="274" spans="4:6" ht="15.75" customHeight="1">
      <c r="D274" s="52"/>
      <c r="E274" s="53"/>
      <c r="F274" s="53"/>
    </row>
    <row r="275" spans="4:6" ht="15.75" customHeight="1">
      <c r="D275" s="52"/>
      <c r="E275" s="53"/>
      <c r="F275" s="53"/>
    </row>
    <row r="276" spans="4:6" ht="15.75" customHeight="1">
      <c r="D276" s="52"/>
      <c r="E276" s="53"/>
      <c r="F276" s="53"/>
    </row>
    <row r="277" spans="4:6" ht="15.75" customHeight="1">
      <c r="D277" s="52"/>
      <c r="E277" s="53"/>
      <c r="F277" s="53"/>
    </row>
    <row r="278" spans="4:6" ht="15.75" customHeight="1">
      <c r="D278" s="52"/>
      <c r="E278" s="53"/>
      <c r="F278" s="53"/>
    </row>
    <row r="279" spans="4:6" ht="15.75" customHeight="1">
      <c r="D279" s="52"/>
      <c r="E279" s="53"/>
      <c r="F279" s="53"/>
    </row>
    <row r="280" spans="4:6" ht="15.75" customHeight="1">
      <c r="D280" s="52"/>
      <c r="E280" s="53"/>
      <c r="F280" s="53"/>
    </row>
    <row r="281" spans="4:6" ht="15.75" customHeight="1">
      <c r="D281" s="52"/>
      <c r="E281" s="53"/>
      <c r="F281" s="53"/>
    </row>
    <row r="282" spans="4:6" ht="15.75" customHeight="1">
      <c r="D282" s="52"/>
      <c r="E282" s="53"/>
      <c r="F282" s="53"/>
    </row>
    <row r="283" spans="4:6" ht="15.75" customHeight="1">
      <c r="D283" s="52"/>
      <c r="E283" s="53"/>
      <c r="F283" s="53"/>
    </row>
    <row r="284" spans="4:6" ht="15.75" customHeight="1">
      <c r="D284" s="52"/>
      <c r="E284" s="53"/>
      <c r="F284" s="53"/>
    </row>
    <row r="285" spans="4:6" ht="15.75" customHeight="1">
      <c r="D285" s="52"/>
      <c r="E285" s="53"/>
      <c r="F285" s="53"/>
    </row>
    <row r="286" spans="4:6" ht="15.75" customHeight="1">
      <c r="D286" s="52"/>
      <c r="E286" s="53"/>
      <c r="F286" s="53"/>
    </row>
    <row r="287" spans="4:6" ht="15.75" customHeight="1">
      <c r="D287" s="52"/>
      <c r="E287" s="53"/>
      <c r="F287" s="53"/>
    </row>
    <row r="288" spans="4:6" ht="15.75" customHeight="1">
      <c r="D288" s="52"/>
      <c r="E288" s="53"/>
      <c r="F288" s="53"/>
    </row>
    <row r="289" spans="4:6" ht="15.75" customHeight="1">
      <c r="D289" s="52"/>
      <c r="E289" s="53"/>
      <c r="F289" s="53"/>
    </row>
    <row r="290" spans="4:6" ht="15.75" customHeight="1">
      <c r="D290" s="52"/>
      <c r="E290" s="53"/>
      <c r="F290" s="53"/>
    </row>
    <row r="291" spans="4:6" ht="15.75" customHeight="1">
      <c r="D291" s="52"/>
      <c r="E291" s="53"/>
      <c r="F291" s="53"/>
    </row>
    <row r="292" spans="4:6" ht="15.75" customHeight="1">
      <c r="D292" s="52"/>
      <c r="E292" s="53"/>
      <c r="F292" s="53"/>
    </row>
    <row r="293" spans="4:6" ht="15.75" customHeight="1">
      <c r="D293" s="52"/>
      <c r="E293" s="53"/>
      <c r="F293" s="53"/>
    </row>
    <row r="294" spans="4:6" ht="15.75" customHeight="1">
      <c r="D294" s="52"/>
      <c r="E294" s="53"/>
      <c r="F294" s="53"/>
    </row>
    <row r="295" spans="4:6" ht="15.75" customHeight="1">
      <c r="D295" s="52"/>
      <c r="E295" s="53"/>
      <c r="F295" s="53"/>
    </row>
    <row r="296" spans="4:6" ht="15.75" customHeight="1">
      <c r="D296" s="52"/>
      <c r="E296" s="53"/>
      <c r="F296" s="53"/>
    </row>
    <row r="297" spans="4:6" ht="15.75" customHeight="1">
      <c r="D297" s="52"/>
      <c r="E297" s="53"/>
      <c r="F297" s="53"/>
    </row>
    <row r="298" spans="4:6" ht="15.75" customHeight="1">
      <c r="D298" s="52"/>
      <c r="E298" s="53"/>
      <c r="F298" s="53"/>
    </row>
    <row r="299" spans="4:6" ht="15.75" customHeight="1">
      <c r="D299" s="52"/>
      <c r="E299" s="53"/>
      <c r="F299" s="53"/>
    </row>
    <row r="300" spans="4:6" ht="15.75" customHeight="1">
      <c r="D300" s="52"/>
      <c r="E300" s="53"/>
      <c r="F300" s="53"/>
    </row>
    <row r="301" spans="4:6" ht="15.75" customHeight="1">
      <c r="D301" s="52"/>
      <c r="E301" s="53"/>
      <c r="F301" s="53"/>
    </row>
    <row r="302" spans="4:6" ht="15.75" customHeight="1">
      <c r="D302" s="52"/>
      <c r="E302" s="53"/>
      <c r="F302" s="53"/>
    </row>
    <row r="303" spans="4:6" ht="15.75" customHeight="1">
      <c r="D303" s="52"/>
      <c r="E303" s="53"/>
      <c r="F303" s="53"/>
    </row>
    <row r="304" spans="4:6" ht="15.75" customHeight="1">
      <c r="D304" s="52"/>
      <c r="E304" s="53"/>
      <c r="F304" s="53"/>
    </row>
    <row r="305" spans="4:6" ht="15.75" customHeight="1">
      <c r="D305" s="52"/>
      <c r="E305" s="53"/>
      <c r="F305" s="53"/>
    </row>
    <row r="306" spans="4:6" ht="15.75" customHeight="1">
      <c r="D306" s="52"/>
      <c r="E306" s="53"/>
      <c r="F306" s="53"/>
    </row>
    <row r="307" spans="4:6" ht="15.75" customHeight="1">
      <c r="D307" s="52"/>
      <c r="E307" s="53"/>
      <c r="F307" s="53"/>
    </row>
    <row r="308" spans="4:6" ht="15.75" customHeight="1">
      <c r="D308" s="52"/>
      <c r="E308" s="53"/>
      <c r="F308" s="53"/>
    </row>
    <row r="309" spans="4:6" ht="15.75" customHeight="1">
      <c r="D309" s="52"/>
      <c r="E309" s="53"/>
      <c r="F309" s="53"/>
    </row>
    <row r="310" spans="4:6" ht="15.75" customHeight="1">
      <c r="D310" s="52"/>
      <c r="E310" s="53"/>
      <c r="F310" s="53"/>
    </row>
    <row r="311" spans="4:6" ht="15.75" customHeight="1">
      <c r="D311" s="52"/>
      <c r="E311" s="53"/>
      <c r="F311" s="53"/>
    </row>
    <row r="312" spans="4:6" ht="15.75" customHeight="1">
      <c r="D312" s="52"/>
      <c r="E312" s="53"/>
      <c r="F312" s="53"/>
    </row>
    <row r="313" spans="4:6" ht="15.75" customHeight="1">
      <c r="D313" s="52"/>
      <c r="E313" s="53"/>
      <c r="F313" s="53"/>
    </row>
    <row r="314" spans="4:6" ht="15.75" customHeight="1">
      <c r="D314" s="52"/>
      <c r="E314" s="53"/>
      <c r="F314" s="53"/>
    </row>
    <row r="315" spans="4:6" ht="15.75" customHeight="1">
      <c r="D315" s="52"/>
      <c r="E315" s="53"/>
      <c r="F315" s="53"/>
    </row>
    <row r="316" spans="4:6" ht="15.75" customHeight="1">
      <c r="D316" s="52"/>
      <c r="E316" s="53"/>
      <c r="F316" s="53"/>
    </row>
    <row r="317" spans="4:6" ht="15.75" customHeight="1">
      <c r="D317" s="52"/>
      <c r="E317" s="53"/>
      <c r="F317" s="53"/>
    </row>
    <row r="318" spans="4:6" ht="15.75" customHeight="1">
      <c r="D318" s="52"/>
      <c r="E318" s="53"/>
      <c r="F318" s="53"/>
    </row>
    <row r="319" spans="4:6" ht="15.75" customHeight="1">
      <c r="D319" s="52"/>
      <c r="E319" s="53"/>
      <c r="F319" s="53"/>
    </row>
    <row r="320" spans="4:6" ht="15.75" customHeight="1">
      <c r="D320" s="52"/>
      <c r="E320" s="53"/>
      <c r="F320" s="53"/>
    </row>
    <row r="321" spans="4:6" ht="15.75" customHeight="1">
      <c r="D321" s="52"/>
      <c r="E321" s="53"/>
      <c r="F321" s="53"/>
    </row>
    <row r="322" spans="4:6" ht="15.75" customHeight="1">
      <c r="D322" s="52"/>
      <c r="E322" s="53"/>
      <c r="F322" s="53"/>
    </row>
    <row r="323" spans="4:6" ht="15.75" customHeight="1">
      <c r="D323" s="52"/>
      <c r="E323" s="53"/>
      <c r="F323" s="53"/>
    </row>
    <row r="324" spans="4:6" ht="15.75" customHeight="1">
      <c r="D324" s="52"/>
      <c r="E324" s="53"/>
      <c r="F324" s="53"/>
    </row>
    <row r="325" spans="4:6" ht="15.75" customHeight="1">
      <c r="D325" s="52"/>
      <c r="E325" s="53"/>
      <c r="F325" s="53"/>
    </row>
    <row r="326" spans="4:6" ht="15.75" customHeight="1">
      <c r="D326" s="52"/>
      <c r="E326" s="53"/>
      <c r="F326" s="53"/>
    </row>
    <row r="327" spans="4:6" ht="15.75" customHeight="1">
      <c r="D327" s="52"/>
      <c r="E327" s="53"/>
      <c r="F327" s="53"/>
    </row>
    <row r="328" spans="4:6" ht="15.75" customHeight="1">
      <c r="D328" s="52"/>
      <c r="E328" s="53"/>
      <c r="F328" s="53"/>
    </row>
    <row r="329" spans="4:6" ht="15.75" customHeight="1">
      <c r="D329" s="52"/>
      <c r="E329" s="53"/>
      <c r="F329" s="53"/>
    </row>
    <row r="330" spans="4:6" ht="15.75" customHeight="1">
      <c r="D330" s="52"/>
      <c r="E330" s="53"/>
      <c r="F330" s="53"/>
    </row>
    <row r="331" spans="4:6" ht="15.75" customHeight="1">
      <c r="D331" s="52"/>
      <c r="E331" s="53"/>
      <c r="F331" s="53"/>
    </row>
    <row r="332" spans="4:6" ht="15.75" customHeight="1">
      <c r="D332" s="52"/>
      <c r="E332" s="53"/>
      <c r="F332" s="53"/>
    </row>
    <row r="333" spans="4:6" ht="15.75" customHeight="1">
      <c r="D333" s="52"/>
      <c r="E333" s="53"/>
      <c r="F333" s="53"/>
    </row>
    <row r="334" spans="4:6" ht="15.75" customHeight="1">
      <c r="D334" s="52"/>
      <c r="E334" s="53"/>
      <c r="F334" s="53"/>
    </row>
    <row r="335" spans="4:6" ht="15.75" customHeight="1">
      <c r="D335" s="52"/>
      <c r="E335" s="53"/>
      <c r="F335" s="53"/>
    </row>
    <row r="336" spans="4:6" ht="15.75" customHeight="1">
      <c r="D336" s="52"/>
      <c r="E336" s="53"/>
      <c r="F336" s="53"/>
    </row>
    <row r="337" spans="4:6" ht="15.75" customHeight="1">
      <c r="D337" s="52"/>
      <c r="E337" s="53"/>
      <c r="F337" s="53"/>
    </row>
    <row r="338" spans="4:6" ht="15.75" customHeight="1">
      <c r="D338" s="52"/>
      <c r="E338" s="53"/>
      <c r="F338" s="53"/>
    </row>
    <row r="339" spans="4:6" ht="15.75" customHeight="1">
      <c r="D339" s="52"/>
      <c r="E339" s="53"/>
      <c r="F339" s="53"/>
    </row>
    <row r="340" spans="4:6" ht="15.75" customHeight="1">
      <c r="D340" s="52"/>
      <c r="E340" s="53"/>
      <c r="F340" s="53"/>
    </row>
    <row r="341" spans="4:6" ht="15.75" customHeight="1">
      <c r="D341" s="52"/>
      <c r="E341" s="53"/>
      <c r="F341" s="53"/>
    </row>
    <row r="342" spans="4:6" ht="15.75" customHeight="1">
      <c r="D342" s="52"/>
      <c r="E342" s="53"/>
      <c r="F342" s="53"/>
    </row>
    <row r="343" spans="4:6" ht="15.75" customHeight="1">
      <c r="D343" s="52"/>
      <c r="E343" s="53"/>
      <c r="F343" s="53"/>
    </row>
    <row r="344" spans="4:6" ht="15.75" customHeight="1">
      <c r="D344" s="52"/>
      <c r="E344" s="53"/>
      <c r="F344" s="53"/>
    </row>
    <row r="345" spans="4:6" ht="15.75" customHeight="1">
      <c r="D345" s="52"/>
      <c r="E345" s="53"/>
      <c r="F345" s="53"/>
    </row>
    <row r="346" spans="4:6" ht="15.75" customHeight="1">
      <c r="D346" s="52"/>
      <c r="E346" s="53"/>
      <c r="F346" s="53"/>
    </row>
    <row r="347" spans="4:6" ht="15.75" customHeight="1">
      <c r="D347" s="52"/>
      <c r="E347" s="53"/>
      <c r="F347" s="53"/>
    </row>
    <row r="348" spans="4:6" ht="15.75" customHeight="1">
      <c r="D348" s="52"/>
      <c r="E348" s="53"/>
      <c r="F348" s="53"/>
    </row>
    <row r="349" spans="4:6" ht="15.75" customHeight="1">
      <c r="D349" s="52"/>
      <c r="E349" s="53"/>
      <c r="F349" s="53"/>
    </row>
    <row r="350" spans="4:6" ht="15.75" customHeight="1">
      <c r="D350" s="52"/>
      <c r="E350" s="53"/>
      <c r="F350" s="53"/>
    </row>
    <row r="351" spans="4:6" ht="15.75" customHeight="1">
      <c r="D351" s="52"/>
      <c r="E351" s="53"/>
      <c r="F351" s="53"/>
    </row>
    <row r="352" spans="4:6" ht="15.75" customHeight="1">
      <c r="D352" s="52"/>
      <c r="E352" s="53"/>
      <c r="F352" s="53"/>
    </row>
    <row r="353" spans="4:6" ht="15.75" customHeight="1">
      <c r="D353" s="52"/>
      <c r="E353" s="53"/>
      <c r="F353" s="53"/>
    </row>
    <row r="354" spans="4:6" ht="15.75" customHeight="1">
      <c r="D354" s="52"/>
      <c r="E354" s="53"/>
      <c r="F354" s="53"/>
    </row>
    <row r="355" spans="4:6" ht="15.75" customHeight="1">
      <c r="D355" s="52"/>
      <c r="E355" s="53"/>
      <c r="F355" s="53"/>
    </row>
    <row r="356" spans="4:6" ht="15.75" customHeight="1">
      <c r="D356" s="52"/>
      <c r="E356" s="53"/>
      <c r="F356" s="53"/>
    </row>
    <row r="357" spans="4:6" ht="15.75" customHeight="1">
      <c r="D357" s="52"/>
      <c r="E357" s="53"/>
      <c r="F357" s="53"/>
    </row>
    <row r="358" spans="4:6" ht="15.75" customHeight="1">
      <c r="D358" s="52"/>
      <c r="E358" s="53"/>
      <c r="F358" s="53"/>
    </row>
    <row r="359" spans="4:6" ht="15.75" customHeight="1">
      <c r="D359" s="52"/>
      <c r="E359" s="53"/>
      <c r="F359" s="53"/>
    </row>
    <row r="360" spans="4:6" ht="15.75" customHeight="1">
      <c r="D360" s="52"/>
      <c r="E360" s="53"/>
      <c r="F360" s="53"/>
    </row>
    <row r="361" spans="4:6" ht="15.75" customHeight="1">
      <c r="D361" s="52"/>
      <c r="E361" s="53"/>
      <c r="F361" s="53"/>
    </row>
    <row r="362" spans="4:6" ht="15.75" customHeight="1">
      <c r="D362" s="52"/>
      <c r="E362" s="53"/>
      <c r="F362" s="53"/>
    </row>
    <row r="363" spans="4:6" ht="15.75" customHeight="1">
      <c r="D363" s="52"/>
      <c r="E363" s="53"/>
      <c r="F363" s="53"/>
    </row>
    <row r="364" spans="4:6" ht="15.75" customHeight="1">
      <c r="D364" s="52"/>
      <c r="E364" s="53"/>
      <c r="F364" s="53"/>
    </row>
    <row r="365" spans="4:6" ht="15.75" customHeight="1">
      <c r="D365" s="52"/>
      <c r="E365" s="53"/>
      <c r="F365" s="53"/>
    </row>
    <row r="366" spans="4:6" ht="15.75" customHeight="1">
      <c r="D366" s="52"/>
      <c r="E366" s="53"/>
      <c r="F366" s="53"/>
    </row>
    <row r="367" spans="4:6" ht="15.75" customHeight="1">
      <c r="D367" s="52"/>
      <c r="E367" s="53"/>
      <c r="F367" s="53"/>
    </row>
    <row r="368" spans="4:6" ht="15.75" customHeight="1">
      <c r="D368" s="52"/>
      <c r="E368" s="53"/>
      <c r="F368" s="53"/>
    </row>
    <row r="369" spans="4:6" ht="15.75" customHeight="1">
      <c r="D369" s="52"/>
      <c r="E369" s="53"/>
      <c r="F369" s="53"/>
    </row>
    <row r="370" spans="4:6" ht="15.75" customHeight="1">
      <c r="D370" s="52"/>
      <c r="E370" s="53"/>
      <c r="F370" s="53"/>
    </row>
    <row r="371" spans="4:6" ht="15.75" customHeight="1">
      <c r="D371" s="52"/>
      <c r="E371" s="53"/>
      <c r="F371" s="53"/>
    </row>
    <row r="372" spans="4:6" ht="15.75" customHeight="1">
      <c r="D372" s="52"/>
      <c r="E372" s="53"/>
      <c r="F372" s="53"/>
    </row>
    <row r="373" spans="4:6" ht="15.75" customHeight="1">
      <c r="D373" s="52"/>
      <c r="E373" s="53"/>
      <c r="F373" s="53"/>
    </row>
    <row r="374" spans="4:6" ht="15.75" customHeight="1">
      <c r="D374" s="52"/>
      <c r="E374" s="53"/>
      <c r="F374" s="53"/>
    </row>
    <row r="375" spans="4:6" ht="15.75" customHeight="1">
      <c r="D375" s="52"/>
      <c r="E375" s="53"/>
      <c r="F375" s="53"/>
    </row>
    <row r="376" spans="4:6" ht="15.75" customHeight="1">
      <c r="D376" s="52"/>
      <c r="E376" s="53"/>
      <c r="F376" s="53"/>
    </row>
    <row r="377" spans="4:6" ht="15.75" customHeight="1">
      <c r="D377" s="52"/>
      <c r="E377" s="53"/>
      <c r="F377" s="53"/>
    </row>
    <row r="378" spans="4:6" ht="15.75" customHeight="1">
      <c r="D378" s="52"/>
      <c r="E378" s="53"/>
      <c r="F378" s="53"/>
    </row>
    <row r="379" spans="4:6" ht="15.75" customHeight="1">
      <c r="D379" s="52"/>
      <c r="E379" s="53"/>
      <c r="F379" s="53"/>
    </row>
    <row r="380" spans="4:6" ht="15.75" customHeight="1">
      <c r="D380" s="52"/>
      <c r="E380" s="53"/>
      <c r="F380" s="53"/>
    </row>
    <row r="381" spans="4:6" ht="15.75" customHeight="1">
      <c r="D381" s="52"/>
      <c r="E381" s="53"/>
      <c r="F381" s="53"/>
    </row>
    <row r="382" spans="4:6" ht="15.75" customHeight="1">
      <c r="D382" s="52"/>
      <c r="E382" s="53"/>
      <c r="F382" s="53"/>
    </row>
    <row r="383" spans="4:6" ht="15.75" customHeight="1">
      <c r="D383" s="52"/>
      <c r="E383" s="53"/>
      <c r="F383" s="53"/>
    </row>
    <row r="384" spans="4:6" ht="15.75" customHeight="1">
      <c r="D384" s="52"/>
      <c r="E384" s="53"/>
      <c r="F384" s="53"/>
    </row>
    <row r="385" spans="4:6" ht="15.75" customHeight="1">
      <c r="D385" s="52"/>
      <c r="E385" s="53"/>
      <c r="F385" s="53"/>
    </row>
    <row r="386" spans="4:6" ht="15.75" customHeight="1">
      <c r="D386" s="52"/>
      <c r="E386" s="53"/>
      <c r="F386" s="53"/>
    </row>
    <row r="387" spans="4:6" ht="15.75" customHeight="1">
      <c r="D387" s="52"/>
      <c r="E387" s="53"/>
      <c r="F387" s="53"/>
    </row>
    <row r="388" spans="4:6" ht="15.75" customHeight="1">
      <c r="D388" s="52"/>
      <c r="E388" s="53"/>
      <c r="F388" s="53"/>
    </row>
    <row r="389" spans="4:6" ht="15.75" customHeight="1">
      <c r="D389" s="52"/>
      <c r="E389" s="53"/>
      <c r="F389" s="53"/>
    </row>
    <row r="390" spans="4:6" ht="15.75" customHeight="1">
      <c r="D390" s="52"/>
      <c r="E390" s="53"/>
      <c r="F390" s="53"/>
    </row>
    <row r="391" spans="4:6" ht="15.75" customHeight="1">
      <c r="D391" s="52"/>
      <c r="E391" s="53"/>
      <c r="F391" s="53"/>
    </row>
    <row r="392" spans="4:6" ht="15.75" customHeight="1">
      <c r="D392" s="52"/>
      <c r="E392" s="53"/>
      <c r="F392" s="53"/>
    </row>
    <row r="393" spans="4:6" ht="15.75" customHeight="1">
      <c r="D393" s="52"/>
      <c r="E393" s="53"/>
      <c r="F393" s="53"/>
    </row>
    <row r="394" spans="4:6" ht="15.75" customHeight="1">
      <c r="D394" s="52"/>
      <c r="E394" s="53"/>
      <c r="F394" s="53"/>
    </row>
    <row r="395" spans="4:6" ht="15.75" customHeight="1">
      <c r="D395" s="52"/>
      <c r="E395" s="53"/>
      <c r="F395" s="53"/>
    </row>
    <row r="396" spans="4:6" ht="15.75" customHeight="1">
      <c r="D396" s="52"/>
      <c r="E396" s="53"/>
      <c r="F396" s="53"/>
    </row>
    <row r="397" spans="4:6" ht="15.75" customHeight="1">
      <c r="D397" s="52"/>
      <c r="E397" s="53"/>
      <c r="F397" s="53"/>
    </row>
    <row r="398" spans="4:6" ht="15.75" customHeight="1">
      <c r="D398" s="52"/>
      <c r="E398" s="53"/>
      <c r="F398" s="53"/>
    </row>
    <row r="399" spans="4:6" ht="15.75" customHeight="1">
      <c r="D399" s="52"/>
      <c r="E399" s="53"/>
      <c r="F399" s="53"/>
    </row>
    <row r="400" spans="4:6" ht="15.75" customHeight="1">
      <c r="D400" s="52"/>
      <c r="E400" s="53"/>
      <c r="F400" s="53"/>
    </row>
    <row r="401" spans="4:6" ht="15.75" customHeight="1">
      <c r="D401" s="52"/>
      <c r="E401" s="53"/>
      <c r="F401" s="53"/>
    </row>
    <row r="402" spans="4:6" ht="15.75" customHeight="1">
      <c r="D402" s="52"/>
      <c r="E402" s="53"/>
      <c r="F402" s="53"/>
    </row>
    <row r="403" spans="4:6" ht="15.75" customHeight="1">
      <c r="D403" s="52"/>
      <c r="E403" s="53"/>
      <c r="F403" s="53"/>
    </row>
    <row r="404" spans="4:6" ht="15.75" customHeight="1">
      <c r="D404" s="52"/>
      <c r="E404" s="53"/>
      <c r="F404" s="53"/>
    </row>
    <row r="405" spans="4:6" ht="15.75" customHeight="1">
      <c r="D405" s="52"/>
      <c r="E405" s="53"/>
      <c r="F405" s="53"/>
    </row>
    <row r="406" spans="4:6" ht="15.75" customHeight="1">
      <c r="D406" s="52"/>
      <c r="E406" s="53"/>
      <c r="F406" s="53"/>
    </row>
    <row r="407" spans="4:6" ht="15.75" customHeight="1">
      <c r="D407" s="52"/>
      <c r="E407" s="53"/>
      <c r="F407" s="53"/>
    </row>
    <row r="408" spans="4:6" ht="15.75" customHeight="1">
      <c r="D408" s="52"/>
      <c r="E408" s="53"/>
      <c r="F408" s="53"/>
    </row>
    <row r="409" spans="4:6" ht="15.75" customHeight="1">
      <c r="D409" s="52"/>
      <c r="E409" s="53"/>
      <c r="F409" s="53"/>
    </row>
    <row r="410" spans="4:6" ht="15.75" customHeight="1">
      <c r="D410" s="52"/>
      <c r="E410" s="53"/>
      <c r="F410" s="53"/>
    </row>
    <row r="411" spans="4:6" ht="15.75" customHeight="1">
      <c r="D411" s="52"/>
      <c r="E411" s="53"/>
      <c r="F411" s="53"/>
    </row>
    <row r="412" spans="4:6" ht="15.75" customHeight="1">
      <c r="D412" s="52"/>
      <c r="E412" s="53"/>
      <c r="F412" s="53"/>
    </row>
    <row r="413" spans="4:6" ht="15.75" customHeight="1">
      <c r="D413" s="52"/>
      <c r="E413" s="53"/>
      <c r="F413" s="53"/>
    </row>
    <row r="414" spans="4:6" ht="15.75" customHeight="1">
      <c r="D414" s="52"/>
      <c r="E414" s="53"/>
      <c r="F414" s="53"/>
    </row>
    <row r="415" spans="4:6" ht="15.75" customHeight="1">
      <c r="D415" s="52"/>
      <c r="E415" s="53"/>
      <c r="F415" s="53"/>
    </row>
    <row r="416" spans="4:6" ht="15.75" customHeight="1">
      <c r="D416" s="52"/>
      <c r="E416" s="53"/>
      <c r="F416" s="53"/>
    </row>
    <row r="417" spans="4:6" ht="15.75" customHeight="1">
      <c r="D417" s="52"/>
      <c r="E417" s="53"/>
      <c r="F417" s="53"/>
    </row>
    <row r="418" spans="4:6" ht="15.75" customHeight="1">
      <c r="D418" s="52"/>
      <c r="E418" s="53"/>
      <c r="F418" s="53"/>
    </row>
    <row r="419" spans="4:6" ht="15.75" customHeight="1">
      <c r="D419" s="52"/>
      <c r="E419" s="53"/>
      <c r="F419" s="53"/>
    </row>
    <row r="420" spans="4:6" ht="15.75" customHeight="1">
      <c r="D420" s="52"/>
      <c r="E420" s="53"/>
      <c r="F420" s="53"/>
    </row>
    <row r="421" spans="4:6" ht="15.75" customHeight="1">
      <c r="D421" s="52"/>
      <c r="E421" s="53"/>
      <c r="F421" s="53"/>
    </row>
    <row r="422" spans="4:6" ht="15.75" customHeight="1">
      <c r="D422" s="52"/>
      <c r="E422" s="53"/>
      <c r="F422" s="53"/>
    </row>
    <row r="423" spans="4:6" ht="15.75" customHeight="1">
      <c r="D423" s="52"/>
      <c r="E423" s="53"/>
      <c r="F423" s="53"/>
    </row>
    <row r="424" spans="4:6" ht="15.75" customHeight="1">
      <c r="D424" s="52"/>
      <c r="E424" s="53"/>
      <c r="F424" s="53"/>
    </row>
    <row r="425" spans="4:6" ht="15.75" customHeight="1">
      <c r="D425" s="52"/>
      <c r="E425" s="53"/>
      <c r="F425" s="53"/>
    </row>
    <row r="426" spans="4:6" ht="15.75" customHeight="1">
      <c r="D426" s="52"/>
      <c r="E426" s="53"/>
      <c r="F426" s="53"/>
    </row>
    <row r="427" spans="4:6" ht="15.75" customHeight="1">
      <c r="D427" s="52"/>
      <c r="E427" s="53"/>
      <c r="F427" s="53"/>
    </row>
    <row r="428" spans="4:6" ht="15.75" customHeight="1">
      <c r="D428" s="52"/>
      <c r="E428" s="53"/>
      <c r="F428" s="53"/>
    </row>
    <row r="429" spans="4:6" ht="15.75" customHeight="1">
      <c r="D429" s="52"/>
      <c r="E429" s="53"/>
      <c r="F429" s="53"/>
    </row>
    <row r="430" spans="4:6" ht="15.75" customHeight="1">
      <c r="D430" s="52"/>
      <c r="E430" s="53"/>
      <c r="F430" s="53"/>
    </row>
    <row r="431" spans="4:6" ht="15.75" customHeight="1">
      <c r="D431" s="52"/>
      <c r="E431" s="53"/>
      <c r="F431" s="53"/>
    </row>
    <row r="432" spans="4:6" ht="15.75" customHeight="1">
      <c r="D432" s="52"/>
      <c r="E432" s="53"/>
      <c r="F432" s="53"/>
    </row>
    <row r="433" spans="4:6" ht="15.75" customHeight="1">
      <c r="D433" s="52"/>
      <c r="E433" s="53"/>
      <c r="F433" s="53"/>
    </row>
    <row r="434" spans="4:6" ht="15.75" customHeight="1">
      <c r="D434" s="52"/>
      <c r="E434" s="53"/>
      <c r="F434" s="53"/>
    </row>
    <row r="435" spans="4:6" ht="15.75" customHeight="1">
      <c r="D435" s="52"/>
      <c r="E435" s="53"/>
      <c r="F435" s="53"/>
    </row>
    <row r="436" spans="4:6" ht="15.75" customHeight="1">
      <c r="D436" s="52"/>
      <c r="E436" s="53"/>
      <c r="F436" s="53"/>
    </row>
    <row r="437" spans="4:6" ht="15.75" customHeight="1">
      <c r="D437" s="52"/>
      <c r="E437" s="53"/>
      <c r="F437" s="53"/>
    </row>
    <row r="438" spans="4:6" ht="15.75" customHeight="1">
      <c r="D438" s="52"/>
      <c r="E438" s="53"/>
      <c r="F438" s="53"/>
    </row>
    <row r="439" spans="4:6" ht="15.75" customHeight="1">
      <c r="D439" s="52"/>
      <c r="E439" s="53"/>
      <c r="F439" s="53"/>
    </row>
    <row r="440" spans="4:6" ht="15.75" customHeight="1">
      <c r="D440" s="52"/>
      <c r="E440" s="53"/>
      <c r="F440" s="53"/>
    </row>
    <row r="441" spans="4:6" ht="15.75" customHeight="1">
      <c r="D441" s="52"/>
      <c r="E441" s="53"/>
      <c r="F441" s="53"/>
    </row>
    <row r="442" spans="4:6" ht="15.75" customHeight="1">
      <c r="D442" s="52"/>
      <c r="E442" s="53"/>
      <c r="F442" s="53"/>
    </row>
    <row r="443" spans="4:6" ht="15.75" customHeight="1">
      <c r="D443" s="52"/>
      <c r="E443" s="53"/>
      <c r="F443" s="53"/>
    </row>
    <row r="444" spans="4:6" ht="15.75" customHeight="1">
      <c r="D444" s="52"/>
      <c r="E444" s="53"/>
      <c r="F444" s="53"/>
    </row>
    <row r="445" spans="4:6" ht="15.75" customHeight="1">
      <c r="D445" s="52"/>
      <c r="E445" s="53"/>
      <c r="F445" s="53"/>
    </row>
    <row r="446" spans="4:6" ht="15.75" customHeight="1">
      <c r="D446" s="52"/>
      <c r="E446" s="53"/>
      <c r="F446" s="53"/>
    </row>
    <row r="447" spans="4:6" ht="15.75" customHeight="1">
      <c r="D447" s="52"/>
      <c r="E447" s="53"/>
      <c r="F447" s="53"/>
    </row>
    <row r="448" spans="4:6" ht="15.75" customHeight="1">
      <c r="D448" s="52"/>
      <c r="E448" s="53"/>
      <c r="F448" s="53"/>
    </row>
    <row r="449" spans="4:6" ht="15.75" customHeight="1">
      <c r="D449" s="52"/>
      <c r="E449" s="53"/>
      <c r="F449" s="53"/>
    </row>
    <row r="450" spans="4:6" ht="15.75" customHeight="1">
      <c r="D450" s="52"/>
      <c r="E450" s="53"/>
      <c r="F450" s="53"/>
    </row>
    <row r="451" spans="4:6" ht="15.75" customHeight="1">
      <c r="D451" s="52"/>
      <c r="E451" s="53"/>
      <c r="F451" s="53"/>
    </row>
    <row r="452" spans="4:6" ht="15.75" customHeight="1">
      <c r="D452" s="52"/>
      <c r="E452" s="53"/>
      <c r="F452" s="53"/>
    </row>
    <row r="453" spans="4:6" ht="15.75" customHeight="1">
      <c r="D453" s="52"/>
      <c r="E453" s="53"/>
      <c r="F453" s="53"/>
    </row>
    <row r="454" spans="4:6" ht="15.75" customHeight="1">
      <c r="D454" s="52"/>
      <c r="E454" s="53"/>
      <c r="F454" s="53"/>
    </row>
    <row r="455" spans="4:6" ht="15.75" customHeight="1">
      <c r="D455" s="52"/>
      <c r="E455" s="53"/>
      <c r="F455" s="53"/>
    </row>
    <row r="456" spans="4:6" ht="15.75" customHeight="1">
      <c r="D456" s="52"/>
      <c r="E456" s="53"/>
      <c r="F456" s="53"/>
    </row>
    <row r="457" spans="4:6" ht="15.75" customHeight="1">
      <c r="D457" s="52"/>
      <c r="E457" s="53"/>
      <c r="F457" s="53"/>
    </row>
    <row r="458" spans="4:6" ht="15.75" customHeight="1">
      <c r="D458" s="52"/>
      <c r="E458" s="53"/>
      <c r="F458" s="53"/>
    </row>
    <row r="459" spans="4:6" ht="15.75" customHeight="1">
      <c r="D459" s="52"/>
      <c r="E459" s="53"/>
      <c r="F459" s="53"/>
    </row>
    <row r="460" spans="4:6" ht="15.75" customHeight="1">
      <c r="D460" s="52"/>
      <c r="E460" s="53"/>
      <c r="F460" s="53"/>
    </row>
    <row r="461" spans="4:6" ht="15.75" customHeight="1">
      <c r="D461" s="52"/>
      <c r="E461" s="53"/>
      <c r="F461" s="53"/>
    </row>
    <row r="462" spans="4:6" ht="15.75" customHeight="1">
      <c r="D462" s="52"/>
      <c r="E462" s="53"/>
      <c r="F462" s="53"/>
    </row>
    <row r="463" spans="4:6" ht="15.75" customHeight="1">
      <c r="D463" s="52"/>
      <c r="E463" s="53"/>
      <c r="F463" s="53"/>
    </row>
    <row r="464" spans="4:6" ht="15.75" customHeight="1">
      <c r="D464" s="52"/>
      <c r="E464" s="53"/>
      <c r="F464" s="53"/>
    </row>
    <row r="465" spans="4:6" ht="15.75" customHeight="1">
      <c r="D465" s="52"/>
      <c r="E465" s="53"/>
      <c r="F465" s="53"/>
    </row>
    <row r="466" spans="4:6" ht="15.75" customHeight="1">
      <c r="D466" s="52"/>
      <c r="E466" s="53"/>
      <c r="F466" s="53"/>
    </row>
    <row r="467" spans="4:6" ht="15.75" customHeight="1">
      <c r="D467" s="52"/>
      <c r="E467" s="53"/>
      <c r="F467" s="53"/>
    </row>
    <row r="468" spans="4:6" ht="15.75" customHeight="1">
      <c r="D468" s="52"/>
      <c r="E468" s="53"/>
      <c r="F468" s="53"/>
    </row>
    <row r="469" spans="4:6" ht="15.75" customHeight="1">
      <c r="D469" s="52"/>
      <c r="E469" s="53"/>
      <c r="F469" s="53"/>
    </row>
    <row r="470" spans="4:6" ht="15.75" customHeight="1">
      <c r="D470" s="52"/>
      <c r="E470" s="53"/>
      <c r="F470" s="53"/>
    </row>
    <row r="471" spans="4:6" ht="15.75" customHeight="1">
      <c r="D471" s="52"/>
      <c r="E471" s="53"/>
      <c r="F471" s="53"/>
    </row>
    <row r="472" spans="4:6" ht="15.75" customHeight="1">
      <c r="D472" s="52"/>
      <c r="E472" s="53"/>
      <c r="F472" s="53"/>
    </row>
    <row r="473" spans="4:6" ht="15.75" customHeight="1">
      <c r="D473" s="52"/>
      <c r="E473" s="53"/>
      <c r="F473" s="53"/>
    </row>
    <row r="474" spans="4:6" ht="15.75" customHeight="1">
      <c r="D474" s="52"/>
      <c r="E474" s="53"/>
      <c r="F474" s="53"/>
    </row>
    <row r="475" spans="4:6" ht="15.75" customHeight="1">
      <c r="D475" s="52"/>
      <c r="E475" s="53"/>
      <c r="F475" s="53"/>
    </row>
    <row r="476" spans="4:6" ht="15.75" customHeight="1">
      <c r="D476" s="52"/>
      <c r="E476" s="53"/>
      <c r="F476" s="53"/>
    </row>
    <row r="477" spans="4:6" ht="15.75" customHeight="1">
      <c r="D477" s="52"/>
      <c r="E477" s="53"/>
      <c r="F477" s="53"/>
    </row>
    <row r="478" spans="4:6" ht="15.75" customHeight="1">
      <c r="D478" s="52"/>
      <c r="E478" s="53"/>
      <c r="F478" s="53"/>
    </row>
    <row r="479" spans="4:6" ht="15.75" customHeight="1">
      <c r="D479" s="52"/>
      <c r="E479" s="53"/>
      <c r="F479" s="53"/>
    </row>
    <row r="480" spans="4:6" ht="15.75" customHeight="1">
      <c r="D480" s="52"/>
      <c r="E480" s="53"/>
      <c r="F480" s="53"/>
    </row>
    <row r="481" spans="4:6" ht="15.75" customHeight="1">
      <c r="D481" s="52"/>
      <c r="E481" s="53"/>
      <c r="F481" s="53"/>
    </row>
    <row r="482" spans="4:6" ht="15.75" customHeight="1">
      <c r="D482" s="52"/>
      <c r="E482" s="53"/>
      <c r="F482" s="53"/>
    </row>
    <row r="483" spans="4:6" ht="15.75" customHeight="1">
      <c r="D483" s="52"/>
      <c r="E483" s="53"/>
      <c r="F483" s="53"/>
    </row>
    <row r="484" spans="4:6" ht="15.75" customHeight="1">
      <c r="D484" s="52"/>
      <c r="E484" s="53"/>
      <c r="F484" s="53"/>
    </row>
    <row r="485" spans="4:6" ht="15.75" customHeight="1">
      <c r="D485" s="52"/>
      <c r="E485" s="53"/>
      <c r="F485" s="53"/>
    </row>
    <row r="486" spans="4:6" ht="15.75" customHeight="1">
      <c r="D486" s="52"/>
      <c r="E486" s="53"/>
      <c r="F486" s="53"/>
    </row>
    <row r="487" spans="4:6" ht="15.75" customHeight="1">
      <c r="D487" s="52"/>
      <c r="E487" s="53"/>
      <c r="F487" s="53"/>
    </row>
    <row r="488" spans="4:6" ht="15.75" customHeight="1">
      <c r="D488" s="52"/>
      <c r="E488" s="53"/>
      <c r="F488" s="53"/>
    </row>
    <row r="489" spans="4:6" ht="15.75" customHeight="1">
      <c r="D489" s="52"/>
      <c r="E489" s="53"/>
      <c r="F489" s="53"/>
    </row>
    <row r="490" spans="4:6" ht="15.75" customHeight="1">
      <c r="D490" s="52"/>
      <c r="E490" s="53"/>
      <c r="F490" s="53"/>
    </row>
    <row r="491" spans="4:6" ht="15.75" customHeight="1">
      <c r="D491" s="52"/>
      <c r="E491" s="53"/>
      <c r="F491" s="53"/>
    </row>
    <row r="492" spans="4:6" ht="15.75" customHeight="1">
      <c r="D492" s="52"/>
      <c r="E492" s="53"/>
      <c r="F492" s="53"/>
    </row>
    <row r="493" spans="4:6" ht="15.75" customHeight="1">
      <c r="D493" s="52"/>
      <c r="E493" s="53"/>
      <c r="F493" s="53"/>
    </row>
    <row r="494" spans="4:6" ht="15.75" customHeight="1">
      <c r="D494" s="52"/>
      <c r="E494" s="53"/>
      <c r="F494" s="53"/>
    </row>
    <row r="495" spans="4:6" ht="15.75" customHeight="1">
      <c r="D495" s="52"/>
      <c r="E495" s="53"/>
      <c r="F495" s="53"/>
    </row>
    <row r="496" spans="4:6" ht="15.75" customHeight="1">
      <c r="D496" s="52"/>
      <c r="E496" s="53"/>
      <c r="F496" s="53"/>
    </row>
    <row r="497" spans="4:6" ht="15.75" customHeight="1">
      <c r="D497" s="52"/>
      <c r="E497" s="53"/>
      <c r="F497" s="53"/>
    </row>
    <row r="498" spans="4:6" ht="15.75" customHeight="1">
      <c r="D498" s="52"/>
      <c r="E498" s="53"/>
      <c r="F498" s="53"/>
    </row>
    <row r="499" spans="4:6" ht="15.75" customHeight="1">
      <c r="D499" s="52"/>
      <c r="E499" s="53"/>
      <c r="F499" s="53"/>
    </row>
    <row r="500" spans="4:6" ht="15.75" customHeight="1">
      <c r="D500" s="52"/>
      <c r="E500" s="53"/>
      <c r="F500" s="53"/>
    </row>
    <row r="501" spans="4:6" ht="15.75" customHeight="1">
      <c r="D501" s="52"/>
      <c r="E501" s="53"/>
      <c r="F501" s="53"/>
    </row>
    <row r="502" spans="4:6" ht="15.75" customHeight="1">
      <c r="D502" s="52"/>
      <c r="E502" s="53"/>
      <c r="F502" s="53"/>
    </row>
    <row r="503" spans="4:6" ht="15.75" customHeight="1">
      <c r="D503" s="52"/>
      <c r="E503" s="53"/>
      <c r="F503" s="53"/>
    </row>
    <row r="504" spans="4:6" ht="15.75" customHeight="1">
      <c r="D504" s="52"/>
      <c r="E504" s="53"/>
      <c r="F504" s="53"/>
    </row>
    <row r="505" spans="4:6" ht="15.75" customHeight="1">
      <c r="D505" s="52"/>
      <c r="E505" s="53"/>
      <c r="F505" s="53"/>
    </row>
    <row r="506" spans="4:6" ht="15.75" customHeight="1">
      <c r="D506" s="52"/>
      <c r="E506" s="53"/>
      <c r="F506" s="53"/>
    </row>
    <row r="507" spans="4:6" ht="15.75" customHeight="1">
      <c r="D507" s="52"/>
      <c r="E507" s="53"/>
      <c r="F507" s="53"/>
    </row>
    <row r="508" spans="4:6" ht="15.75" customHeight="1">
      <c r="D508" s="52"/>
      <c r="E508" s="53"/>
      <c r="F508" s="53"/>
    </row>
    <row r="509" spans="4:6" ht="15.75" customHeight="1">
      <c r="D509" s="52"/>
      <c r="E509" s="53"/>
      <c r="F509" s="53"/>
    </row>
    <row r="510" spans="4:6" ht="15.75" customHeight="1">
      <c r="D510" s="52"/>
      <c r="E510" s="53"/>
      <c r="F510" s="53"/>
    </row>
    <row r="511" spans="4:6" ht="15.75" customHeight="1">
      <c r="D511" s="52"/>
      <c r="E511" s="53"/>
      <c r="F511" s="53"/>
    </row>
    <row r="512" spans="4:6" ht="15.75" customHeight="1">
      <c r="D512" s="52"/>
      <c r="E512" s="53"/>
      <c r="F512" s="53"/>
    </row>
    <row r="513" spans="4:6" ht="15.75" customHeight="1">
      <c r="D513" s="52"/>
      <c r="E513" s="53"/>
      <c r="F513" s="53"/>
    </row>
    <row r="514" spans="4:6" ht="15.75" customHeight="1">
      <c r="D514" s="52"/>
      <c r="E514" s="53"/>
      <c r="F514" s="53"/>
    </row>
    <row r="515" spans="4:6" ht="15.75" customHeight="1">
      <c r="D515" s="52"/>
      <c r="E515" s="53"/>
      <c r="F515" s="53"/>
    </row>
    <row r="516" spans="4:6" ht="15.75" customHeight="1">
      <c r="D516" s="52"/>
      <c r="E516" s="53"/>
      <c r="F516" s="53"/>
    </row>
    <row r="517" spans="4:6" ht="15.75" customHeight="1">
      <c r="D517" s="52"/>
      <c r="E517" s="53"/>
      <c r="F517" s="53"/>
    </row>
    <row r="518" spans="4:6" ht="15.75" customHeight="1">
      <c r="D518" s="52"/>
      <c r="E518" s="53"/>
      <c r="F518" s="53"/>
    </row>
    <row r="519" spans="4:6" ht="15.75" customHeight="1">
      <c r="D519" s="52"/>
      <c r="E519" s="53"/>
      <c r="F519" s="53"/>
    </row>
    <row r="520" spans="4:6" ht="15.75" customHeight="1">
      <c r="D520" s="52"/>
      <c r="E520" s="53"/>
      <c r="F520" s="53"/>
    </row>
    <row r="521" spans="4:6" ht="15.75" customHeight="1">
      <c r="D521" s="52"/>
      <c r="E521" s="53"/>
      <c r="F521" s="53"/>
    </row>
    <row r="522" spans="4:6" ht="15.75" customHeight="1">
      <c r="D522" s="52"/>
      <c r="E522" s="53"/>
      <c r="F522" s="53"/>
    </row>
    <row r="523" spans="4:6" ht="15.75" customHeight="1">
      <c r="D523" s="52"/>
      <c r="E523" s="53"/>
      <c r="F523" s="53"/>
    </row>
    <row r="524" spans="4:6" ht="15.75" customHeight="1">
      <c r="D524" s="52"/>
      <c r="E524" s="53"/>
      <c r="F524" s="53"/>
    </row>
    <row r="525" spans="4:6" ht="15.75" customHeight="1">
      <c r="D525" s="52"/>
      <c r="E525" s="53"/>
      <c r="F525" s="53"/>
    </row>
    <row r="526" spans="4:6" ht="15.75" customHeight="1">
      <c r="D526" s="52"/>
      <c r="E526" s="53"/>
      <c r="F526" s="53"/>
    </row>
    <row r="527" spans="4:6" ht="15.75" customHeight="1">
      <c r="D527" s="52"/>
      <c r="E527" s="53"/>
      <c r="F527" s="53"/>
    </row>
    <row r="528" spans="4:6" ht="15.75" customHeight="1">
      <c r="D528" s="52"/>
      <c r="E528" s="53"/>
      <c r="F528" s="53"/>
    </row>
    <row r="529" spans="4:6" ht="15.75" customHeight="1">
      <c r="D529" s="52"/>
      <c r="E529" s="53"/>
      <c r="F529" s="53"/>
    </row>
    <row r="530" spans="4:6" ht="15.75" customHeight="1">
      <c r="D530" s="52"/>
      <c r="E530" s="53"/>
      <c r="F530" s="53"/>
    </row>
    <row r="531" spans="4:6" ht="15.75" customHeight="1">
      <c r="D531" s="52"/>
      <c r="E531" s="53"/>
      <c r="F531" s="53"/>
    </row>
    <row r="532" spans="4:6" ht="15.75" customHeight="1">
      <c r="D532" s="52"/>
      <c r="E532" s="53"/>
      <c r="F532" s="53"/>
    </row>
    <row r="533" spans="4:6" ht="15.75" customHeight="1">
      <c r="D533" s="52"/>
      <c r="E533" s="53"/>
      <c r="F533" s="53"/>
    </row>
    <row r="534" spans="4:6" ht="15.75" customHeight="1">
      <c r="D534" s="52"/>
      <c r="E534" s="53"/>
      <c r="F534" s="53"/>
    </row>
    <row r="535" spans="4:6" ht="15.75" customHeight="1">
      <c r="D535" s="52"/>
      <c r="E535" s="53"/>
      <c r="F535" s="53"/>
    </row>
    <row r="536" spans="4:6" ht="15.75" customHeight="1">
      <c r="D536" s="52"/>
      <c r="E536" s="53"/>
      <c r="F536" s="53"/>
    </row>
    <row r="537" spans="4:6" ht="15.75" customHeight="1">
      <c r="D537" s="52"/>
      <c r="E537" s="53"/>
      <c r="F537" s="53"/>
    </row>
    <row r="538" spans="4:6" ht="15.75" customHeight="1">
      <c r="D538" s="52"/>
      <c r="E538" s="53"/>
      <c r="F538" s="53"/>
    </row>
    <row r="539" spans="4:6" ht="15.75" customHeight="1">
      <c r="D539" s="52"/>
      <c r="E539" s="53"/>
      <c r="F539" s="53"/>
    </row>
    <row r="540" spans="4:6" ht="15.75" customHeight="1">
      <c r="D540" s="52"/>
      <c r="E540" s="53"/>
      <c r="F540" s="53"/>
    </row>
    <row r="541" spans="4:6" ht="15.75" customHeight="1">
      <c r="D541" s="52"/>
      <c r="E541" s="53"/>
      <c r="F541" s="53"/>
    </row>
    <row r="542" spans="4:6" ht="15.75" customHeight="1">
      <c r="D542" s="52"/>
      <c r="E542" s="53"/>
      <c r="F542" s="53"/>
    </row>
    <row r="543" spans="4:6" ht="15.75" customHeight="1">
      <c r="D543" s="52"/>
      <c r="E543" s="53"/>
      <c r="F543" s="53"/>
    </row>
    <row r="544" spans="4:6" ht="15.75" customHeight="1">
      <c r="D544" s="52"/>
      <c r="E544" s="53"/>
      <c r="F544" s="53"/>
    </row>
    <row r="545" spans="4:6" ht="15.75" customHeight="1">
      <c r="D545" s="52"/>
      <c r="E545" s="53"/>
      <c r="F545" s="53"/>
    </row>
    <row r="546" spans="4:6" ht="15.75" customHeight="1">
      <c r="D546" s="52"/>
      <c r="E546" s="53"/>
      <c r="F546" s="53"/>
    </row>
    <row r="547" spans="4:6" ht="15.75" customHeight="1">
      <c r="D547" s="52"/>
      <c r="E547" s="53"/>
      <c r="F547" s="53"/>
    </row>
    <row r="548" spans="4:6" ht="15.75" customHeight="1">
      <c r="D548" s="52"/>
      <c r="E548" s="53"/>
      <c r="F548" s="53"/>
    </row>
    <row r="549" spans="4:6" ht="15.75" customHeight="1">
      <c r="D549" s="52"/>
      <c r="E549" s="53"/>
      <c r="F549" s="53"/>
    </row>
    <row r="550" spans="4:6" ht="15.75" customHeight="1">
      <c r="D550" s="52"/>
      <c r="E550" s="53"/>
      <c r="F550" s="53"/>
    </row>
    <row r="551" spans="4:6" ht="15.75" customHeight="1">
      <c r="D551" s="52"/>
      <c r="E551" s="53"/>
      <c r="F551" s="53"/>
    </row>
    <row r="552" spans="4:6" ht="15.75" customHeight="1">
      <c r="D552" s="52"/>
      <c r="E552" s="53"/>
      <c r="F552" s="53"/>
    </row>
    <row r="553" spans="4:6" ht="15.75" customHeight="1">
      <c r="D553" s="52"/>
      <c r="E553" s="53"/>
      <c r="F553" s="53"/>
    </row>
    <row r="554" spans="4:6" ht="15.75" customHeight="1">
      <c r="D554" s="52"/>
      <c r="E554" s="53"/>
      <c r="F554" s="53"/>
    </row>
    <row r="555" spans="4:6" ht="15.75" customHeight="1">
      <c r="D555" s="52"/>
      <c r="E555" s="53"/>
      <c r="F555" s="53"/>
    </row>
    <row r="556" spans="4:6" ht="15.75" customHeight="1">
      <c r="D556" s="52"/>
      <c r="E556" s="53"/>
      <c r="F556" s="53"/>
    </row>
    <row r="557" spans="4:6" ht="15.75" customHeight="1">
      <c r="D557" s="52"/>
      <c r="E557" s="53"/>
      <c r="F557" s="53"/>
    </row>
    <row r="558" spans="4:6" ht="15.75" customHeight="1">
      <c r="D558" s="52"/>
      <c r="E558" s="53"/>
      <c r="F558" s="53"/>
    </row>
    <row r="559" spans="4:6" ht="15.75" customHeight="1">
      <c r="D559" s="52"/>
      <c r="E559" s="53"/>
      <c r="F559" s="53"/>
    </row>
    <row r="560" spans="4:6" ht="15.75" customHeight="1">
      <c r="D560" s="52"/>
      <c r="E560" s="53"/>
      <c r="F560" s="53"/>
    </row>
    <row r="561" spans="4:6" ht="15.75" customHeight="1">
      <c r="D561" s="52"/>
      <c r="E561" s="53"/>
      <c r="F561" s="53"/>
    </row>
    <row r="562" spans="4:6" ht="15.75" customHeight="1">
      <c r="D562" s="52"/>
      <c r="E562" s="53"/>
      <c r="F562" s="53"/>
    </row>
    <row r="563" spans="4:6" ht="15.75" customHeight="1">
      <c r="D563" s="52"/>
      <c r="E563" s="53"/>
      <c r="F563" s="53"/>
    </row>
    <row r="564" spans="4:6" ht="15.75" customHeight="1">
      <c r="D564" s="52"/>
      <c r="E564" s="53"/>
      <c r="F564" s="53"/>
    </row>
    <row r="565" spans="4:6" ht="15.75" customHeight="1">
      <c r="D565" s="52"/>
      <c r="E565" s="53"/>
      <c r="F565" s="53"/>
    </row>
    <row r="566" spans="4:6" ht="15.75" customHeight="1">
      <c r="D566" s="52"/>
      <c r="E566" s="53"/>
      <c r="F566" s="53"/>
    </row>
    <row r="567" spans="4:6" ht="15.75" customHeight="1">
      <c r="D567" s="52"/>
      <c r="E567" s="53"/>
      <c r="F567" s="53"/>
    </row>
    <row r="568" spans="4:6" ht="15.75" customHeight="1">
      <c r="D568" s="52"/>
      <c r="E568" s="53"/>
      <c r="F568" s="53"/>
    </row>
    <row r="569" spans="4:6" ht="15.75" customHeight="1">
      <c r="D569" s="52"/>
      <c r="E569" s="53"/>
      <c r="F569" s="53"/>
    </row>
    <row r="570" spans="4:6" ht="15.75" customHeight="1">
      <c r="D570" s="52"/>
      <c r="E570" s="53"/>
      <c r="F570" s="53"/>
    </row>
    <row r="571" spans="4:6" ht="15.75" customHeight="1">
      <c r="D571" s="52"/>
      <c r="E571" s="53"/>
      <c r="F571" s="53"/>
    </row>
    <row r="572" spans="4:6" ht="15.75" customHeight="1">
      <c r="D572" s="52"/>
      <c r="E572" s="53"/>
      <c r="F572" s="53"/>
    </row>
    <row r="573" spans="4:6" ht="15.75" customHeight="1">
      <c r="D573" s="52"/>
      <c r="E573" s="53"/>
      <c r="F573" s="53"/>
    </row>
    <row r="574" spans="4:6" ht="15.75" customHeight="1">
      <c r="D574" s="52"/>
      <c r="E574" s="53"/>
      <c r="F574" s="53"/>
    </row>
    <row r="575" spans="4:6" ht="15.75" customHeight="1">
      <c r="D575" s="52"/>
      <c r="E575" s="53"/>
      <c r="F575" s="53"/>
    </row>
    <row r="576" spans="4:6" ht="15.75" customHeight="1">
      <c r="D576" s="52"/>
      <c r="E576" s="53"/>
      <c r="F576" s="53"/>
    </row>
    <row r="577" spans="4:6" ht="15.75" customHeight="1">
      <c r="D577" s="52"/>
      <c r="E577" s="53"/>
      <c r="F577" s="53"/>
    </row>
    <row r="578" spans="4:6" ht="15.75" customHeight="1">
      <c r="D578" s="52"/>
      <c r="E578" s="53"/>
      <c r="F578" s="53"/>
    </row>
    <row r="579" spans="4:6" ht="15.75" customHeight="1">
      <c r="D579" s="52"/>
      <c r="E579" s="53"/>
      <c r="F579" s="53"/>
    </row>
    <row r="580" spans="4:6" ht="15.75" customHeight="1">
      <c r="D580" s="52"/>
      <c r="E580" s="53"/>
      <c r="F580" s="53"/>
    </row>
    <row r="581" spans="4:6" ht="15.75" customHeight="1">
      <c r="D581" s="52"/>
      <c r="E581" s="53"/>
      <c r="F581" s="53"/>
    </row>
    <row r="582" spans="4:6" ht="15.75" customHeight="1">
      <c r="D582" s="52"/>
      <c r="E582" s="53"/>
      <c r="F582" s="53"/>
    </row>
    <row r="583" spans="4:6" ht="15.75" customHeight="1">
      <c r="D583" s="52"/>
      <c r="E583" s="53"/>
      <c r="F583" s="53"/>
    </row>
    <row r="584" spans="4:6" ht="15.75" customHeight="1">
      <c r="D584" s="52"/>
      <c r="E584" s="53"/>
      <c r="F584" s="53"/>
    </row>
    <row r="585" spans="4:6" ht="15.75" customHeight="1">
      <c r="D585" s="52"/>
      <c r="E585" s="53"/>
      <c r="F585" s="53"/>
    </row>
    <row r="586" spans="4:6" ht="15.75" customHeight="1">
      <c r="D586" s="52"/>
      <c r="E586" s="53"/>
      <c r="F586" s="53"/>
    </row>
    <row r="587" spans="4:6" ht="15.75" customHeight="1">
      <c r="D587" s="52"/>
      <c r="E587" s="53"/>
      <c r="F587" s="53"/>
    </row>
    <row r="588" spans="4:6" ht="15.75" customHeight="1">
      <c r="D588" s="52"/>
      <c r="E588" s="53"/>
      <c r="F588" s="53"/>
    </row>
    <row r="589" spans="4:6" ht="15.75" customHeight="1">
      <c r="D589" s="52"/>
      <c r="E589" s="53"/>
      <c r="F589" s="53"/>
    </row>
    <row r="590" spans="4:6" ht="15.75" customHeight="1">
      <c r="D590" s="52"/>
      <c r="E590" s="53"/>
      <c r="F590" s="53"/>
    </row>
    <row r="591" spans="4:6" ht="15.75" customHeight="1">
      <c r="D591" s="52"/>
      <c r="E591" s="53"/>
      <c r="F591" s="53"/>
    </row>
    <row r="592" spans="4:6" ht="15.75" customHeight="1">
      <c r="D592" s="52"/>
      <c r="E592" s="53"/>
      <c r="F592" s="53"/>
    </row>
    <row r="593" spans="4:6" ht="15.75" customHeight="1">
      <c r="D593" s="52"/>
      <c r="E593" s="53"/>
      <c r="F593" s="53"/>
    </row>
    <row r="594" spans="4:6" ht="15.75" customHeight="1">
      <c r="D594" s="52"/>
      <c r="E594" s="53"/>
      <c r="F594" s="53"/>
    </row>
    <row r="595" spans="4:6" ht="15.75" customHeight="1">
      <c r="D595" s="52"/>
      <c r="E595" s="53"/>
      <c r="F595" s="53"/>
    </row>
    <row r="596" spans="4:6" ht="15.75" customHeight="1">
      <c r="D596" s="52"/>
      <c r="E596" s="53"/>
      <c r="F596" s="53"/>
    </row>
    <row r="597" spans="4:6" ht="15.75" customHeight="1">
      <c r="D597" s="52"/>
      <c r="E597" s="53"/>
      <c r="F597" s="53"/>
    </row>
    <row r="598" spans="4:6" ht="15.75" customHeight="1">
      <c r="D598" s="52"/>
      <c r="E598" s="53"/>
      <c r="F598" s="53"/>
    </row>
    <row r="599" spans="4:6" ht="15.75" customHeight="1">
      <c r="D599" s="52"/>
      <c r="E599" s="53"/>
      <c r="F599" s="53"/>
    </row>
    <row r="600" spans="4:6" ht="15.75" customHeight="1">
      <c r="D600" s="52"/>
      <c r="E600" s="53"/>
      <c r="F600" s="53"/>
    </row>
    <row r="601" spans="4:6" ht="15.75" customHeight="1">
      <c r="D601" s="52"/>
      <c r="E601" s="53"/>
      <c r="F601" s="53"/>
    </row>
    <row r="602" spans="4:6" ht="15.75" customHeight="1">
      <c r="D602" s="52"/>
      <c r="E602" s="53"/>
      <c r="F602" s="53"/>
    </row>
    <row r="603" spans="4:6" ht="15.75" customHeight="1">
      <c r="D603" s="52"/>
      <c r="E603" s="53"/>
      <c r="F603" s="53"/>
    </row>
    <row r="604" spans="4:6" ht="15.75" customHeight="1">
      <c r="D604" s="52"/>
      <c r="E604" s="53"/>
      <c r="F604" s="53"/>
    </row>
    <row r="605" spans="4:6" ht="15.75" customHeight="1">
      <c r="D605" s="52"/>
      <c r="E605" s="53"/>
      <c r="F605" s="53"/>
    </row>
    <row r="606" spans="4:6" ht="15.75" customHeight="1">
      <c r="D606" s="52"/>
      <c r="E606" s="53"/>
      <c r="F606" s="53"/>
    </row>
    <row r="607" spans="4:6" ht="15.75" customHeight="1">
      <c r="D607" s="52"/>
      <c r="E607" s="53"/>
      <c r="F607" s="53"/>
    </row>
    <row r="608" spans="4:6" ht="15.75" customHeight="1">
      <c r="D608" s="52"/>
      <c r="E608" s="53"/>
      <c r="F608" s="53"/>
    </row>
    <row r="609" spans="4:6" ht="15.75" customHeight="1">
      <c r="D609" s="52"/>
      <c r="E609" s="53"/>
      <c r="F609" s="53"/>
    </row>
    <row r="610" spans="4:6" ht="15.75" customHeight="1">
      <c r="D610" s="52"/>
      <c r="E610" s="53"/>
      <c r="F610" s="53"/>
    </row>
    <row r="611" spans="4:6" ht="15.75" customHeight="1">
      <c r="D611" s="52"/>
      <c r="E611" s="53"/>
      <c r="F611" s="53"/>
    </row>
    <row r="612" spans="4:6" ht="15.75" customHeight="1">
      <c r="D612" s="52"/>
      <c r="E612" s="53"/>
      <c r="F612" s="53"/>
    </row>
    <row r="613" spans="4:6" ht="15.75" customHeight="1">
      <c r="D613" s="52"/>
      <c r="E613" s="53"/>
      <c r="F613" s="53"/>
    </row>
    <row r="614" spans="4:6" ht="15.75" customHeight="1">
      <c r="D614" s="52"/>
      <c r="E614" s="53"/>
      <c r="F614" s="53"/>
    </row>
    <row r="615" spans="4:6" ht="15.75" customHeight="1">
      <c r="D615" s="52"/>
      <c r="E615" s="53"/>
      <c r="F615" s="53"/>
    </row>
    <row r="616" spans="4:6" ht="15.75" customHeight="1">
      <c r="D616" s="52"/>
      <c r="E616" s="53"/>
      <c r="F616" s="53"/>
    </row>
    <row r="617" spans="4:6" ht="15.75" customHeight="1">
      <c r="D617" s="52"/>
      <c r="E617" s="53"/>
      <c r="F617" s="53"/>
    </row>
    <row r="618" spans="4:6" ht="15.75" customHeight="1">
      <c r="D618" s="52"/>
      <c r="E618" s="53"/>
      <c r="F618" s="53"/>
    </row>
    <row r="619" spans="4:6" ht="15.75" customHeight="1">
      <c r="D619" s="52"/>
      <c r="E619" s="53"/>
      <c r="F619" s="53"/>
    </row>
    <row r="620" spans="4:6" ht="15.75" customHeight="1">
      <c r="D620" s="52"/>
      <c r="E620" s="53"/>
      <c r="F620" s="53"/>
    </row>
    <row r="621" spans="4:6" ht="15.75" customHeight="1">
      <c r="D621" s="52"/>
      <c r="E621" s="53"/>
      <c r="F621" s="53"/>
    </row>
    <row r="622" spans="4:6" ht="15.75" customHeight="1">
      <c r="D622" s="52"/>
      <c r="E622" s="53"/>
      <c r="F622" s="53"/>
    </row>
    <row r="623" spans="4:6" ht="15.75" customHeight="1">
      <c r="D623" s="52"/>
      <c r="E623" s="53"/>
      <c r="F623" s="53"/>
    </row>
    <row r="624" spans="4:6" ht="15.75" customHeight="1">
      <c r="D624" s="52"/>
      <c r="E624" s="53"/>
      <c r="F624" s="53"/>
    </row>
    <row r="625" spans="4:6" ht="15.75" customHeight="1">
      <c r="D625" s="52"/>
      <c r="E625" s="53"/>
      <c r="F625" s="53"/>
    </row>
    <row r="626" spans="4:6" ht="15.75" customHeight="1">
      <c r="D626" s="52"/>
      <c r="E626" s="53"/>
      <c r="F626" s="53"/>
    </row>
    <row r="627" spans="4:6" ht="15.75" customHeight="1">
      <c r="D627" s="52"/>
      <c r="E627" s="53"/>
      <c r="F627" s="53"/>
    </row>
    <row r="628" spans="4:6" ht="15.75" customHeight="1">
      <c r="D628" s="52"/>
      <c r="E628" s="53"/>
      <c r="F628" s="53"/>
    </row>
    <row r="629" spans="4:6" ht="15.75" customHeight="1">
      <c r="D629" s="52"/>
      <c r="E629" s="53"/>
      <c r="F629" s="53"/>
    </row>
    <row r="630" spans="4:6" ht="15.75" customHeight="1">
      <c r="D630" s="52"/>
      <c r="E630" s="53"/>
      <c r="F630" s="53"/>
    </row>
    <row r="631" spans="4:6" ht="15.75" customHeight="1">
      <c r="D631" s="52"/>
      <c r="E631" s="53"/>
      <c r="F631" s="53"/>
    </row>
    <row r="632" spans="4:6" ht="15.75" customHeight="1">
      <c r="D632" s="52"/>
      <c r="E632" s="53"/>
      <c r="F632" s="53"/>
    </row>
    <row r="633" spans="4:6" ht="15.75" customHeight="1">
      <c r="D633" s="52"/>
      <c r="E633" s="53"/>
      <c r="F633" s="53"/>
    </row>
    <row r="634" spans="4:6" ht="15.75" customHeight="1">
      <c r="D634" s="52"/>
      <c r="E634" s="53"/>
      <c r="F634" s="53"/>
    </row>
    <row r="635" spans="4:6" ht="15.75" customHeight="1">
      <c r="D635" s="52"/>
      <c r="E635" s="53"/>
      <c r="F635" s="53"/>
    </row>
    <row r="636" spans="4:6" ht="15.75" customHeight="1">
      <c r="D636" s="52"/>
      <c r="E636" s="53"/>
      <c r="F636" s="53"/>
    </row>
    <row r="637" spans="4:6" ht="15.75" customHeight="1">
      <c r="D637" s="52"/>
      <c r="E637" s="53"/>
      <c r="F637" s="53"/>
    </row>
    <row r="638" spans="4:6" ht="15.75" customHeight="1">
      <c r="D638" s="52"/>
      <c r="E638" s="53"/>
      <c r="F638" s="53"/>
    </row>
    <row r="639" spans="4:6" ht="15.75" customHeight="1">
      <c r="D639" s="52"/>
      <c r="E639" s="53"/>
      <c r="F639" s="53"/>
    </row>
    <row r="640" spans="4:6" ht="15.75" customHeight="1">
      <c r="D640" s="52"/>
      <c r="E640" s="53"/>
      <c r="F640" s="53"/>
    </row>
    <row r="641" spans="4:6" ht="15.75" customHeight="1">
      <c r="D641" s="52"/>
      <c r="E641" s="53"/>
      <c r="F641" s="53"/>
    </row>
    <row r="642" spans="4:6" ht="15.75" customHeight="1">
      <c r="D642" s="52"/>
      <c r="E642" s="53"/>
      <c r="F642" s="53"/>
    </row>
    <row r="643" spans="4:6" ht="15.75" customHeight="1">
      <c r="D643" s="52"/>
      <c r="E643" s="53"/>
      <c r="F643" s="53"/>
    </row>
    <row r="644" spans="4:6" ht="15.75" customHeight="1">
      <c r="D644" s="52"/>
      <c r="E644" s="53"/>
      <c r="F644" s="53"/>
    </row>
    <row r="645" spans="4:6" ht="15.75" customHeight="1">
      <c r="D645" s="52"/>
      <c r="E645" s="53"/>
      <c r="F645" s="53"/>
    </row>
    <row r="646" spans="4:6" ht="15.75" customHeight="1">
      <c r="D646" s="52"/>
      <c r="E646" s="53"/>
      <c r="F646" s="53"/>
    </row>
    <row r="647" spans="4:6" ht="15.75" customHeight="1">
      <c r="D647" s="52"/>
      <c r="E647" s="53"/>
      <c r="F647" s="53"/>
    </row>
    <row r="648" spans="4:6" ht="15.75" customHeight="1">
      <c r="D648" s="52"/>
      <c r="E648" s="53"/>
      <c r="F648" s="53"/>
    </row>
    <row r="649" spans="4:6" ht="15.75" customHeight="1">
      <c r="D649" s="52"/>
      <c r="E649" s="53"/>
      <c r="F649" s="53"/>
    </row>
    <row r="650" spans="4:6" ht="15.75" customHeight="1">
      <c r="D650" s="52"/>
      <c r="E650" s="53"/>
      <c r="F650" s="53"/>
    </row>
    <row r="651" spans="4:6" ht="15.75" customHeight="1">
      <c r="D651" s="52"/>
      <c r="E651" s="53"/>
      <c r="F651" s="53"/>
    </row>
    <row r="652" spans="4:6" ht="15.75" customHeight="1">
      <c r="D652" s="52"/>
      <c r="E652" s="53"/>
      <c r="F652" s="53"/>
    </row>
    <row r="653" spans="4:6" ht="15.75" customHeight="1">
      <c r="D653" s="52"/>
      <c r="E653" s="53"/>
      <c r="F653" s="53"/>
    </row>
    <row r="654" spans="4:6" ht="15.75" customHeight="1">
      <c r="D654" s="52"/>
      <c r="E654" s="53"/>
      <c r="F654" s="53"/>
    </row>
    <row r="655" spans="4:6" ht="15.75" customHeight="1">
      <c r="D655" s="52"/>
      <c r="E655" s="53"/>
      <c r="F655" s="53"/>
    </row>
    <row r="656" spans="4:6" ht="15.75" customHeight="1">
      <c r="D656" s="52"/>
      <c r="E656" s="53"/>
      <c r="F656" s="53"/>
    </row>
    <row r="657" spans="4:6" ht="15.75" customHeight="1">
      <c r="D657" s="52"/>
      <c r="E657" s="53"/>
      <c r="F657" s="53"/>
    </row>
    <row r="658" spans="4:6" ht="15.75" customHeight="1">
      <c r="D658" s="52"/>
      <c r="E658" s="53"/>
      <c r="F658" s="53"/>
    </row>
    <row r="659" spans="4:6" ht="15.75" customHeight="1">
      <c r="D659" s="52"/>
      <c r="E659" s="53"/>
      <c r="F659" s="53"/>
    </row>
    <row r="660" spans="4:6" ht="15.75" customHeight="1">
      <c r="D660" s="52"/>
      <c r="E660" s="53"/>
      <c r="F660" s="53"/>
    </row>
    <row r="661" spans="4:6" ht="15.75" customHeight="1">
      <c r="D661" s="52"/>
      <c r="E661" s="53"/>
      <c r="F661" s="53"/>
    </row>
    <row r="662" spans="4:6" ht="15.75" customHeight="1">
      <c r="D662" s="52"/>
      <c r="E662" s="53"/>
      <c r="F662" s="53"/>
    </row>
    <row r="663" spans="4:6" ht="15.75" customHeight="1">
      <c r="D663" s="52"/>
      <c r="E663" s="53"/>
      <c r="F663" s="53"/>
    </row>
    <row r="664" spans="4:6" ht="15.75" customHeight="1">
      <c r="D664" s="52"/>
      <c r="E664" s="53"/>
      <c r="F664" s="53"/>
    </row>
    <row r="665" spans="4:6" ht="15.75" customHeight="1">
      <c r="D665" s="52"/>
      <c r="E665" s="53"/>
      <c r="F665" s="53"/>
    </row>
    <row r="666" spans="4:6" ht="15.75" customHeight="1">
      <c r="D666" s="52"/>
      <c r="E666" s="53"/>
      <c r="F666" s="53"/>
    </row>
    <row r="667" spans="4:6" ht="15.75" customHeight="1">
      <c r="D667" s="52"/>
      <c r="E667" s="53"/>
      <c r="F667" s="53"/>
    </row>
    <row r="668" spans="4:6" ht="15.75" customHeight="1">
      <c r="D668" s="52"/>
      <c r="E668" s="53"/>
      <c r="F668" s="53"/>
    </row>
    <row r="669" spans="4:6" ht="15.75" customHeight="1">
      <c r="D669" s="52"/>
      <c r="E669" s="53"/>
      <c r="F669" s="53"/>
    </row>
    <row r="670" spans="4:6" ht="15.75" customHeight="1">
      <c r="D670" s="52"/>
      <c r="E670" s="53"/>
      <c r="F670" s="53"/>
    </row>
    <row r="671" spans="4:6" ht="15.75" customHeight="1">
      <c r="D671" s="52"/>
      <c r="E671" s="53"/>
      <c r="F671" s="53"/>
    </row>
    <row r="672" spans="4:6" ht="15.75" customHeight="1">
      <c r="D672" s="52"/>
      <c r="E672" s="53"/>
      <c r="F672" s="53"/>
    </row>
    <row r="673" spans="4:6" ht="15.75" customHeight="1">
      <c r="D673" s="52"/>
      <c r="E673" s="53"/>
      <c r="F673" s="53"/>
    </row>
    <row r="674" spans="4:6" ht="15.75" customHeight="1">
      <c r="D674" s="52"/>
      <c r="E674" s="53"/>
      <c r="F674" s="53"/>
    </row>
    <row r="675" spans="4:6" ht="15.75" customHeight="1">
      <c r="D675" s="52"/>
      <c r="E675" s="53"/>
      <c r="F675" s="53"/>
    </row>
    <row r="676" spans="4:6" ht="15.75" customHeight="1">
      <c r="D676" s="52"/>
      <c r="E676" s="53"/>
      <c r="F676" s="53"/>
    </row>
    <row r="677" spans="4:6" ht="15.75" customHeight="1">
      <c r="D677" s="52"/>
      <c r="E677" s="53"/>
      <c r="F677" s="53"/>
    </row>
    <row r="678" spans="4:6" ht="15.75" customHeight="1">
      <c r="D678" s="52"/>
      <c r="E678" s="53"/>
      <c r="F678" s="53"/>
    </row>
    <row r="679" spans="4:6" ht="15.75" customHeight="1">
      <c r="D679" s="52"/>
      <c r="E679" s="53"/>
      <c r="F679" s="53"/>
    </row>
    <row r="680" spans="4:6" ht="15.75" customHeight="1">
      <c r="D680" s="52"/>
      <c r="E680" s="53"/>
      <c r="F680" s="53"/>
    </row>
    <row r="681" spans="4:6" ht="15.75" customHeight="1">
      <c r="D681" s="52"/>
      <c r="E681" s="53"/>
      <c r="F681" s="53"/>
    </row>
    <row r="682" spans="4:6" ht="15.75" customHeight="1">
      <c r="D682" s="52"/>
      <c r="E682" s="53"/>
      <c r="F682" s="53"/>
    </row>
    <row r="683" spans="4:6" ht="15.75" customHeight="1">
      <c r="D683" s="52"/>
      <c r="E683" s="53"/>
      <c r="F683" s="53"/>
    </row>
    <row r="684" spans="4:6" ht="15.75" customHeight="1">
      <c r="D684" s="52"/>
      <c r="E684" s="53"/>
      <c r="F684" s="53"/>
    </row>
    <row r="685" spans="4:6" ht="15.75" customHeight="1">
      <c r="D685" s="52"/>
      <c r="E685" s="53"/>
      <c r="F685" s="53"/>
    </row>
    <row r="686" spans="4:6" ht="15.75" customHeight="1">
      <c r="D686" s="52"/>
      <c r="E686" s="53"/>
      <c r="F686" s="53"/>
    </row>
    <row r="687" spans="4:6" ht="15.75" customHeight="1">
      <c r="D687" s="52"/>
      <c r="E687" s="53"/>
      <c r="F687" s="53"/>
    </row>
    <row r="688" spans="4:6" ht="15.75" customHeight="1">
      <c r="D688" s="52"/>
      <c r="E688" s="53"/>
      <c r="F688" s="53"/>
    </row>
    <row r="689" spans="4:6" ht="15.75" customHeight="1">
      <c r="D689" s="52"/>
      <c r="E689" s="53"/>
      <c r="F689" s="53"/>
    </row>
    <row r="690" spans="4:6" ht="15.75" customHeight="1">
      <c r="D690" s="52"/>
      <c r="E690" s="53"/>
      <c r="F690" s="53"/>
    </row>
    <row r="691" spans="4:6" ht="15.75" customHeight="1">
      <c r="D691" s="52"/>
      <c r="E691" s="53"/>
      <c r="F691" s="53"/>
    </row>
    <row r="692" spans="4:6" ht="15.75" customHeight="1">
      <c r="D692" s="52"/>
      <c r="E692" s="53"/>
      <c r="F692" s="53"/>
    </row>
    <row r="693" spans="4:6" ht="15.75" customHeight="1">
      <c r="D693" s="52"/>
      <c r="E693" s="53"/>
      <c r="F693" s="53"/>
    </row>
    <row r="694" spans="4:6" ht="15.75" customHeight="1">
      <c r="D694" s="52"/>
      <c r="E694" s="53"/>
      <c r="F694" s="53"/>
    </row>
    <row r="695" spans="4:6" ht="15.75" customHeight="1">
      <c r="D695" s="52"/>
      <c r="E695" s="53"/>
      <c r="F695" s="53"/>
    </row>
    <row r="696" spans="4:6" ht="15.75" customHeight="1">
      <c r="D696" s="52"/>
      <c r="E696" s="53"/>
      <c r="F696" s="53"/>
    </row>
    <row r="697" spans="4:6" ht="15.75" customHeight="1">
      <c r="D697" s="52"/>
      <c r="E697" s="53"/>
      <c r="F697" s="53"/>
    </row>
    <row r="698" spans="4:6" ht="15.75" customHeight="1">
      <c r="D698" s="52"/>
      <c r="E698" s="53"/>
      <c r="F698" s="53"/>
    </row>
    <row r="699" spans="4:6" ht="15.75" customHeight="1">
      <c r="D699" s="52"/>
      <c r="E699" s="53"/>
      <c r="F699" s="53"/>
    </row>
    <row r="700" spans="4:6" ht="15.75" customHeight="1">
      <c r="D700" s="52"/>
      <c r="E700" s="53"/>
      <c r="F700" s="53"/>
    </row>
    <row r="701" spans="4:6" ht="15.75" customHeight="1">
      <c r="D701" s="52"/>
      <c r="E701" s="53"/>
      <c r="F701" s="53"/>
    </row>
    <row r="702" spans="4:6" ht="15.75" customHeight="1">
      <c r="D702" s="52"/>
      <c r="E702" s="53"/>
      <c r="F702" s="53"/>
    </row>
    <row r="703" spans="4:6" ht="15.75" customHeight="1">
      <c r="D703" s="52"/>
      <c r="E703" s="53"/>
      <c r="F703" s="53"/>
    </row>
    <row r="704" spans="4:6" ht="15.75" customHeight="1">
      <c r="D704" s="52"/>
      <c r="E704" s="53"/>
      <c r="F704" s="53"/>
    </row>
    <row r="705" spans="4:6" ht="15.75" customHeight="1">
      <c r="D705" s="52"/>
      <c r="E705" s="53"/>
      <c r="F705" s="53"/>
    </row>
    <row r="706" spans="4:6" ht="15.75" customHeight="1">
      <c r="D706" s="52"/>
      <c r="E706" s="53"/>
      <c r="F706" s="53"/>
    </row>
    <row r="707" spans="4:6" ht="15.75" customHeight="1">
      <c r="D707" s="52"/>
      <c r="E707" s="53"/>
      <c r="F707" s="53"/>
    </row>
    <row r="708" spans="4:6" ht="15.75" customHeight="1">
      <c r="D708" s="52"/>
      <c r="E708" s="53"/>
      <c r="F708" s="53"/>
    </row>
    <row r="709" spans="4:6" ht="15.75" customHeight="1">
      <c r="D709" s="52"/>
      <c r="E709" s="53"/>
      <c r="F709" s="53"/>
    </row>
    <row r="710" spans="4:6" ht="15.75" customHeight="1">
      <c r="D710" s="52"/>
      <c r="E710" s="53"/>
      <c r="F710" s="53"/>
    </row>
    <row r="711" spans="4:6" ht="15.75" customHeight="1">
      <c r="D711" s="52"/>
      <c r="E711" s="53"/>
      <c r="F711" s="53"/>
    </row>
    <row r="712" spans="4:6" ht="15.75" customHeight="1">
      <c r="D712" s="52"/>
      <c r="E712" s="53"/>
      <c r="F712" s="53"/>
    </row>
    <row r="713" spans="4:6" ht="15.75" customHeight="1">
      <c r="D713" s="52"/>
      <c r="E713" s="53"/>
      <c r="F713" s="53"/>
    </row>
    <row r="714" spans="4:6" ht="15.75" customHeight="1">
      <c r="D714" s="52"/>
      <c r="E714" s="53"/>
      <c r="F714" s="53"/>
    </row>
    <row r="715" spans="4:6" ht="15.75" customHeight="1">
      <c r="D715" s="52"/>
      <c r="E715" s="53"/>
      <c r="F715" s="53"/>
    </row>
    <row r="716" spans="4:6" ht="15.75" customHeight="1">
      <c r="D716" s="52"/>
      <c r="E716" s="53"/>
      <c r="F716" s="53"/>
    </row>
    <row r="717" spans="4:6" ht="15.75" customHeight="1">
      <c r="D717" s="52"/>
      <c r="E717" s="53"/>
      <c r="F717" s="53"/>
    </row>
    <row r="718" spans="4:6" ht="15.75" customHeight="1">
      <c r="D718" s="52"/>
      <c r="E718" s="53"/>
      <c r="F718" s="53"/>
    </row>
    <row r="719" spans="4:6" ht="15.75" customHeight="1">
      <c r="D719" s="52"/>
      <c r="E719" s="53"/>
      <c r="F719" s="53"/>
    </row>
    <row r="720" spans="4:6" ht="15.75" customHeight="1">
      <c r="D720" s="52"/>
      <c r="E720" s="53"/>
      <c r="F720" s="53"/>
    </row>
    <row r="721" spans="4:6" ht="15.75" customHeight="1">
      <c r="D721" s="52"/>
      <c r="E721" s="53"/>
      <c r="F721" s="53"/>
    </row>
    <row r="722" spans="4:6" ht="15.75" customHeight="1">
      <c r="D722" s="52"/>
      <c r="E722" s="53"/>
      <c r="F722" s="53"/>
    </row>
    <row r="723" spans="4:6" ht="15.75" customHeight="1">
      <c r="D723" s="52"/>
      <c r="E723" s="53"/>
      <c r="F723" s="53"/>
    </row>
    <row r="724" spans="4:6" ht="15.75" customHeight="1">
      <c r="D724" s="52"/>
      <c r="E724" s="53"/>
      <c r="F724" s="53"/>
    </row>
    <row r="725" spans="4:6" ht="15.75" customHeight="1">
      <c r="D725" s="52"/>
      <c r="E725" s="53"/>
      <c r="F725" s="53"/>
    </row>
    <row r="726" spans="4:6" ht="15.75" customHeight="1">
      <c r="D726" s="52"/>
      <c r="E726" s="53"/>
      <c r="F726" s="53"/>
    </row>
    <row r="727" spans="4:6" ht="15.75" customHeight="1">
      <c r="D727" s="52"/>
      <c r="E727" s="53"/>
      <c r="F727" s="53"/>
    </row>
    <row r="728" spans="4:6" ht="15.75" customHeight="1">
      <c r="D728" s="52"/>
      <c r="E728" s="53"/>
      <c r="F728" s="53"/>
    </row>
    <row r="729" spans="4:6" ht="15.75" customHeight="1">
      <c r="D729" s="52"/>
      <c r="E729" s="53"/>
      <c r="F729" s="53"/>
    </row>
    <row r="730" spans="4:6" ht="15.75" customHeight="1">
      <c r="D730" s="52"/>
      <c r="E730" s="53"/>
      <c r="F730" s="53"/>
    </row>
    <row r="731" spans="4:6" ht="15.75" customHeight="1">
      <c r="D731" s="52"/>
      <c r="E731" s="53"/>
      <c r="F731" s="53"/>
    </row>
    <row r="732" spans="4:6" ht="15.75" customHeight="1">
      <c r="D732" s="52"/>
      <c r="E732" s="53"/>
      <c r="F732" s="53"/>
    </row>
    <row r="733" spans="4:6" ht="15.75" customHeight="1">
      <c r="D733" s="52"/>
      <c r="E733" s="53"/>
      <c r="F733" s="53"/>
    </row>
    <row r="734" spans="4:6" ht="15.75" customHeight="1">
      <c r="D734" s="52"/>
      <c r="E734" s="53"/>
      <c r="F734" s="53"/>
    </row>
    <row r="735" spans="4:6" ht="15.75" customHeight="1">
      <c r="D735" s="52"/>
      <c r="E735" s="53"/>
      <c r="F735" s="53"/>
    </row>
    <row r="736" spans="4:6" ht="15.75" customHeight="1">
      <c r="D736" s="52"/>
      <c r="E736" s="53"/>
      <c r="F736" s="53"/>
    </row>
    <row r="737" spans="4:6" ht="15.75" customHeight="1">
      <c r="D737" s="52"/>
      <c r="E737" s="53"/>
      <c r="F737" s="53"/>
    </row>
    <row r="738" spans="4:6" ht="15.75" customHeight="1">
      <c r="D738" s="52"/>
      <c r="E738" s="53"/>
      <c r="F738" s="53"/>
    </row>
    <row r="739" spans="4:6" ht="15.75" customHeight="1">
      <c r="D739" s="52"/>
      <c r="E739" s="53"/>
      <c r="F739" s="53"/>
    </row>
    <row r="740" spans="4:6" ht="15.75" customHeight="1">
      <c r="D740" s="52"/>
      <c r="E740" s="53"/>
      <c r="F740" s="53"/>
    </row>
    <row r="741" spans="4:6" ht="15.75" customHeight="1">
      <c r="D741" s="52"/>
      <c r="E741" s="53"/>
      <c r="F741" s="53"/>
    </row>
    <row r="742" spans="4:6" ht="15.75" customHeight="1">
      <c r="D742" s="52"/>
      <c r="E742" s="53"/>
      <c r="F742" s="53"/>
    </row>
    <row r="743" spans="4:6" ht="15.75" customHeight="1">
      <c r="D743" s="52"/>
      <c r="E743" s="53"/>
      <c r="F743" s="53"/>
    </row>
    <row r="744" spans="4:6" ht="15.75" customHeight="1">
      <c r="D744" s="52"/>
      <c r="E744" s="53"/>
      <c r="F744" s="53"/>
    </row>
    <row r="745" spans="4:6" ht="15.75" customHeight="1">
      <c r="D745" s="52"/>
      <c r="E745" s="53"/>
      <c r="F745" s="53"/>
    </row>
    <row r="746" spans="4:6" ht="15.75" customHeight="1">
      <c r="D746" s="52"/>
      <c r="E746" s="53"/>
      <c r="F746" s="53"/>
    </row>
    <row r="747" spans="4:6" ht="15.75" customHeight="1">
      <c r="D747" s="52"/>
      <c r="E747" s="53"/>
      <c r="F747" s="53"/>
    </row>
    <row r="748" spans="4:6" ht="15.75" customHeight="1">
      <c r="D748" s="52"/>
      <c r="E748" s="53"/>
      <c r="F748" s="53"/>
    </row>
    <row r="749" spans="4:6" ht="15.75" customHeight="1">
      <c r="D749" s="52"/>
      <c r="E749" s="53"/>
      <c r="F749" s="53"/>
    </row>
    <row r="750" spans="4:6" ht="15.75" customHeight="1">
      <c r="D750" s="52"/>
      <c r="E750" s="53"/>
      <c r="F750" s="53"/>
    </row>
    <row r="751" spans="4:6" ht="15.75" customHeight="1">
      <c r="D751" s="52"/>
      <c r="E751" s="53"/>
      <c r="F751" s="53"/>
    </row>
    <row r="752" spans="4:6" ht="15.75" customHeight="1">
      <c r="D752" s="52"/>
      <c r="E752" s="53"/>
      <c r="F752" s="53"/>
    </row>
    <row r="753" spans="4:6" ht="15.75" customHeight="1">
      <c r="D753" s="52"/>
      <c r="E753" s="53"/>
      <c r="F753" s="53"/>
    </row>
    <row r="754" spans="4:6" ht="15.75" customHeight="1">
      <c r="D754" s="52"/>
      <c r="E754" s="53"/>
      <c r="F754" s="53"/>
    </row>
    <row r="755" spans="4:6" ht="15.75" customHeight="1">
      <c r="D755" s="52"/>
      <c r="E755" s="53"/>
      <c r="F755" s="53"/>
    </row>
    <row r="756" spans="4:6" ht="15.75" customHeight="1">
      <c r="D756" s="52"/>
      <c r="E756" s="53"/>
      <c r="F756" s="53"/>
    </row>
    <row r="757" spans="4:6" ht="15.75" customHeight="1">
      <c r="D757" s="52"/>
      <c r="E757" s="53"/>
      <c r="F757" s="53"/>
    </row>
    <row r="758" spans="4:6" ht="15.75" customHeight="1">
      <c r="D758" s="52"/>
      <c r="E758" s="53"/>
      <c r="F758" s="53"/>
    </row>
    <row r="759" spans="4:6" ht="15.75" customHeight="1">
      <c r="D759" s="52"/>
      <c r="E759" s="53"/>
      <c r="F759" s="53"/>
    </row>
    <row r="760" spans="4:6" ht="15.75" customHeight="1">
      <c r="D760" s="52"/>
      <c r="E760" s="53"/>
      <c r="F760" s="53"/>
    </row>
    <row r="761" spans="4:6" ht="15.75" customHeight="1">
      <c r="D761" s="52"/>
      <c r="E761" s="53"/>
      <c r="F761" s="53"/>
    </row>
    <row r="762" spans="4:6" ht="15.75" customHeight="1">
      <c r="D762" s="52"/>
      <c r="E762" s="53"/>
      <c r="F762" s="53"/>
    </row>
    <row r="763" spans="4:6" ht="15.75" customHeight="1">
      <c r="D763" s="52"/>
      <c r="E763" s="53"/>
      <c r="F763" s="53"/>
    </row>
    <row r="764" spans="4:6" ht="15.75" customHeight="1">
      <c r="D764" s="52"/>
      <c r="E764" s="53"/>
      <c r="F764" s="53"/>
    </row>
    <row r="765" spans="4:6" ht="15.75" customHeight="1">
      <c r="D765" s="52"/>
      <c r="E765" s="53"/>
      <c r="F765" s="53"/>
    </row>
    <row r="766" spans="4:6" ht="15.75" customHeight="1">
      <c r="D766" s="52"/>
      <c r="E766" s="53"/>
      <c r="F766" s="53"/>
    </row>
    <row r="767" spans="4:6" ht="15.75" customHeight="1">
      <c r="D767" s="52"/>
      <c r="E767" s="53"/>
      <c r="F767" s="53"/>
    </row>
    <row r="768" spans="4:6" ht="15.75" customHeight="1">
      <c r="D768" s="52"/>
      <c r="E768" s="53"/>
      <c r="F768" s="53"/>
    </row>
    <row r="769" spans="4:6" ht="15.75" customHeight="1">
      <c r="D769" s="52"/>
      <c r="E769" s="53"/>
      <c r="F769" s="53"/>
    </row>
    <row r="770" spans="4:6" ht="15.75" customHeight="1">
      <c r="D770" s="52"/>
      <c r="E770" s="53"/>
      <c r="F770" s="53"/>
    </row>
    <row r="771" spans="4:6" ht="15.75" customHeight="1">
      <c r="D771" s="52"/>
      <c r="E771" s="53"/>
      <c r="F771" s="53"/>
    </row>
    <row r="772" spans="4:6" ht="15.75" customHeight="1">
      <c r="D772" s="52"/>
      <c r="E772" s="53"/>
      <c r="F772" s="53"/>
    </row>
    <row r="773" spans="4:6" ht="15.75" customHeight="1">
      <c r="D773" s="52"/>
      <c r="E773" s="53"/>
      <c r="F773" s="53"/>
    </row>
    <row r="774" spans="4:6" ht="15.75" customHeight="1">
      <c r="D774" s="52"/>
      <c r="E774" s="53"/>
      <c r="F774" s="53"/>
    </row>
    <row r="775" spans="4:6" ht="15.75" customHeight="1">
      <c r="D775" s="52"/>
      <c r="E775" s="53"/>
      <c r="F775" s="53"/>
    </row>
    <row r="776" spans="4:6" ht="15.75" customHeight="1">
      <c r="D776" s="52"/>
      <c r="E776" s="53"/>
      <c r="F776" s="53"/>
    </row>
    <row r="777" spans="4:6" ht="15.75" customHeight="1">
      <c r="D777" s="52"/>
      <c r="E777" s="53"/>
      <c r="F777" s="53"/>
    </row>
    <row r="778" spans="4:6" ht="15.75" customHeight="1">
      <c r="D778" s="52"/>
      <c r="E778" s="53"/>
      <c r="F778" s="53"/>
    </row>
    <row r="779" spans="4:6" ht="15.75" customHeight="1">
      <c r="D779" s="52"/>
      <c r="E779" s="53"/>
      <c r="F779" s="53"/>
    </row>
    <row r="780" spans="4:6" ht="15.75" customHeight="1">
      <c r="D780" s="52"/>
      <c r="E780" s="53"/>
      <c r="F780" s="53"/>
    </row>
    <row r="781" spans="4:6" ht="15.75" customHeight="1">
      <c r="D781" s="52"/>
      <c r="E781" s="53"/>
      <c r="F781" s="53"/>
    </row>
    <row r="782" spans="4:6" ht="15.75" customHeight="1">
      <c r="D782" s="52"/>
      <c r="E782" s="53"/>
      <c r="F782" s="53"/>
    </row>
    <row r="783" spans="4:6" ht="15.75" customHeight="1">
      <c r="D783" s="52"/>
      <c r="E783" s="53"/>
      <c r="F783" s="53"/>
    </row>
    <row r="784" spans="4:6" ht="15.75" customHeight="1">
      <c r="D784" s="52"/>
      <c r="E784" s="53"/>
      <c r="F784" s="53"/>
    </row>
    <row r="785" spans="4:6" ht="15.75" customHeight="1">
      <c r="D785" s="52"/>
      <c r="E785" s="53"/>
      <c r="F785" s="53"/>
    </row>
    <row r="786" spans="4:6" ht="15.75" customHeight="1">
      <c r="D786" s="52"/>
      <c r="E786" s="53"/>
      <c r="F786" s="53"/>
    </row>
    <row r="787" spans="4:6" ht="15.75" customHeight="1">
      <c r="D787" s="52"/>
      <c r="E787" s="53"/>
      <c r="F787" s="53"/>
    </row>
    <row r="788" spans="4:6" ht="15.75" customHeight="1">
      <c r="D788" s="52"/>
      <c r="E788" s="53"/>
      <c r="F788" s="53"/>
    </row>
    <row r="789" spans="4:6" ht="15.75" customHeight="1">
      <c r="D789" s="52"/>
      <c r="E789" s="53"/>
      <c r="F789" s="53"/>
    </row>
    <row r="790" spans="4:6" ht="15.75" customHeight="1">
      <c r="D790" s="52"/>
      <c r="E790" s="53"/>
      <c r="F790" s="53"/>
    </row>
    <row r="791" spans="4:6" ht="15.75" customHeight="1">
      <c r="D791" s="52"/>
      <c r="E791" s="53"/>
      <c r="F791" s="53"/>
    </row>
    <row r="792" spans="4:6" ht="15.75" customHeight="1">
      <c r="D792" s="52"/>
      <c r="E792" s="53"/>
      <c r="F792" s="53"/>
    </row>
    <row r="793" spans="4:6" ht="15.75" customHeight="1">
      <c r="D793" s="52"/>
      <c r="E793" s="53"/>
      <c r="F793" s="53"/>
    </row>
    <row r="794" spans="4:6" ht="15.75" customHeight="1">
      <c r="D794" s="52"/>
      <c r="E794" s="53"/>
      <c r="F794" s="53"/>
    </row>
    <row r="795" spans="4:6" ht="15.75" customHeight="1">
      <c r="D795" s="52"/>
      <c r="E795" s="53"/>
      <c r="F795" s="53"/>
    </row>
    <row r="796" spans="4:6" ht="15.75" customHeight="1">
      <c r="D796" s="52"/>
      <c r="E796" s="53"/>
      <c r="F796" s="53"/>
    </row>
    <row r="797" spans="4:6" ht="15.75" customHeight="1">
      <c r="D797" s="52"/>
      <c r="E797" s="53"/>
      <c r="F797" s="53"/>
    </row>
    <row r="798" spans="4:6" ht="15.75" customHeight="1">
      <c r="D798" s="52"/>
      <c r="E798" s="53"/>
      <c r="F798" s="53"/>
    </row>
    <row r="799" spans="4:6" ht="15.75" customHeight="1">
      <c r="D799" s="52"/>
      <c r="E799" s="53"/>
      <c r="F799" s="53"/>
    </row>
    <row r="800" spans="4:6" ht="15.75" customHeight="1">
      <c r="D800" s="52"/>
      <c r="E800" s="53"/>
      <c r="F800" s="53"/>
    </row>
    <row r="801" spans="4:6" ht="15.75" customHeight="1">
      <c r="D801" s="52"/>
      <c r="E801" s="53"/>
      <c r="F801" s="53"/>
    </row>
    <row r="802" spans="4:6" ht="15.75" customHeight="1">
      <c r="D802" s="52"/>
      <c r="E802" s="53"/>
      <c r="F802" s="53"/>
    </row>
    <row r="803" spans="4:6" ht="15.75" customHeight="1">
      <c r="D803" s="52"/>
      <c r="E803" s="53"/>
      <c r="F803" s="53"/>
    </row>
    <row r="804" spans="4:6" ht="15.75" customHeight="1">
      <c r="D804" s="52"/>
      <c r="E804" s="53"/>
      <c r="F804" s="53"/>
    </row>
    <row r="805" spans="4:6" ht="15.75" customHeight="1">
      <c r="D805" s="52"/>
      <c r="E805" s="53"/>
      <c r="F805" s="53"/>
    </row>
    <row r="806" spans="4:6" ht="15.75" customHeight="1">
      <c r="D806" s="52"/>
      <c r="E806" s="53"/>
      <c r="F806" s="53"/>
    </row>
    <row r="807" spans="4:6" ht="15.75" customHeight="1">
      <c r="D807" s="52"/>
      <c r="E807" s="53"/>
      <c r="F807" s="53"/>
    </row>
    <row r="808" spans="4:6" ht="15.75" customHeight="1">
      <c r="D808" s="52"/>
      <c r="E808" s="53"/>
      <c r="F808" s="53"/>
    </row>
    <row r="809" spans="4:6" ht="15.75" customHeight="1">
      <c r="D809" s="52"/>
      <c r="E809" s="53"/>
      <c r="F809" s="53"/>
    </row>
    <row r="810" spans="4:6" ht="15.75" customHeight="1">
      <c r="D810" s="52"/>
      <c r="E810" s="53"/>
      <c r="F810" s="53"/>
    </row>
    <row r="811" spans="4:6" ht="15.75" customHeight="1">
      <c r="D811" s="52"/>
      <c r="E811" s="53"/>
      <c r="F811" s="53"/>
    </row>
    <row r="812" spans="4:6" ht="15.75" customHeight="1">
      <c r="D812" s="52"/>
      <c r="E812" s="53"/>
      <c r="F812" s="53"/>
    </row>
    <row r="813" spans="4:6" ht="15.75" customHeight="1">
      <c r="D813" s="52"/>
      <c r="E813" s="53"/>
      <c r="F813" s="53"/>
    </row>
    <row r="814" spans="4:6" ht="15.75" customHeight="1">
      <c r="D814" s="52"/>
      <c r="E814" s="53"/>
      <c r="F814" s="53"/>
    </row>
    <row r="815" spans="4:6" ht="15.75" customHeight="1">
      <c r="D815" s="52"/>
      <c r="E815" s="53"/>
      <c r="F815" s="53"/>
    </row>
    <row r="816" spans="4:6" ht="15.75" customHeight="1">
      <c r="D816" s="52"/>
      <c r="E816" s="53"/>
      <c r="F816" s="53"/>
    </row>
    <row r="817" spans="4:6" ht="15.75" customHeight="1">
      <c r="D817" s="52"/>
      <c r="E817" s="53"/>
      <c r="F817" s="53"/>
    </row>
    <row r="818" spans="4:6" ht="15.75" customHeight="1">
      <c r="D818" s="52"/>
      <c r="E818" s="53"/>
      <c r="F818" s="53"/>
    </row>
    <row r="819" spans="4:6" ht="15.75" customHeight="1">
      <c r="D819" s="52"/>
      <c r="E819" s="53"/>
      <c r="F819" s="53"/>
    </row>
    <row r="820" spans="4:6" ht="15.75" customHeight="1">
      <c r="D820" s="52"/>
      <c r="E820" s="53"/>
      <c r="F820" s="53"/>
    </row>
    <row r="821" spans="4:6" ht="15.75" customHeight="1">
      <c r="D821" s="52"/>
      <c r="E821" s="53"/>
      <c r="F821" s="53"/>
    </row>
    <row r="822" spans="4:6" ht="15.75" customHeight="1">
      <c r="D822" s="52"/>
      <c r="E822" s="53"/>
      <c r="F822" s="53"/>
    </row>
    <row r="823" spans="4:6" ht="15.75" customHeight="1">
      <c r="D823" s="52"/>
      <c r="E823" s="53"/>
      <c r="F823" s="53"/>
    </row>
    <row r="824" spans="4:6" ht="15.75" customHeight="1">
      <c r="D824" s="52"/>
      <c r="E824" s="53"/>
      <c r="F824" s="53"/>
    </row>
    <row r="825" spans="4:6" ht="15.75" customHeight="1">
      <c r="D825" s="52"/>
      <c r="E825" s="53"/>
      <c r="F825" s="53"/>
    </row>
    <row r="826" spans="4:6" ht="15.75" customHeight="1">
      <c r="D826" s="52"/>
      <c r="E826" s="53"/>
      <c r="F826" s="53"/>
    </row>
    <row r="827" spans="4:6" ht="15.75" customHeight="1">
      <c r="D827" s="52"/>
      <c r="E827" s="53"/>
      <c r="F827" s="53"/>
    </row>
    <row r="828" spans="4:6" ht="15.75" customHeight="1">
      <c r="D828" s="52"/>
      <c r="E828" s="53"/>
      <c r="F828" s="53"/>
    </row>
    <row r="829" spans="4:6" ht="15.75" customHeight="1">
      <c r="D829" s="52"/>
      <c r="E829" s="53"/>
      <c r="F829" s="53"/>
    </row>
    <row r="830" spans="4:6" ht="15.75" customHeight="1">
      <c r="D830" s="52"/>
      <c r="E830" s="53"/>
      <c r="F830" s="53"/>
    </row>
    <row r="831" spans="4:6" ht="15.75" customHeight="1">
      <c r="D831" s="52"/>
      <c r="E831" s="53"/>
      <c r="F831" s="53"/>
    </row>
    <row r="832" spans="4:6" ht="15.75" customHeight="1">
      <c r="D832" s="52"/>
      <c r="E832" s="53"/>
      <c r="F832" s="53"/>
    </row>
    <row r="833" spans="4:6" ht="15.75" customHeight="1">
      <c r="D833" s="52"/>
      <c r="E833" s="53"/>
      <c r="F833" s="53"/>
    </row>
    <row r="834" spans="4:6" ht="15.75" customHeight="1">
      <c r="D834" s="52"/>
      <c r="E834" s="53"/>
      <c r="F834" s="53"/>
    </row>
    <row r="835" spans="4:6" ht="15.75" customHeight="1">
      <c r="D835" s="52"/>
      <c r="E835" s="53"/>
      <c r="F835" s="53"/>
    </row>
    <row r="836" spans="4:6" ht="15.75" customHeight="1">
      <c r="D836" s="52"/>
      <c r="E836" s="53"/>
      <c r="F836" s="53"/>
    </row>
    <row r="837" spans="4:6" ht="15.75" customHeight="1">
      <c r="D837" s="52"/>
      <c r="E837" s="53"/>
      <c r="F837" s="53"/>
    </row>
    <row r="838" spans="4:6" ht="15.75" customHeight="1">
      <c r="D838" s="52"/>
      <c r="E838" s="53"/>
      <c r="F838" s="53"/>
    </row>
    <row r="839" spans="4:6" ht="15.75" customHeight="1">
      <c r="D839" s="52"/>
      <c r="E839" s="53"/>
      <c r="F839" s="53"/>
    </row>
    <row r="840" spans="4:6" ht="15.75" customHeight="1">
      <c r="D840" s="52"/>
      <c r="E840" s="53"/>
      <c r="F840" s="53"/>
    </row>
    <row r="841" spans="4:6" ht="15.75" customHeight="1">
      <c r="D841" s="52"/>
      <c r="E841" s="53"/>
      <c r="F841" s="53"/>
    </row>
    <row r="842" spans="4:6" ht="15.75" customHeight="1">
      <c r="D842" s="52"/>
      <c r="E842" s="53"/>
      <c r="F842" s="53"/>
    </row>
    <row r="843" spans="4:6" ht="15.75" customHeight="1">
      <c r="D843" s="52"/>
      <c r="E843" s="53"/>
      <c r="F843" s="53"/>
    </row>
    <row r="844" spans="4:6" ht="15.75" customHeight="1">
      <c r="D844" s="52"/>
      <c r="E844" s="53"/>
      <c r="F844" s="53"/>
    </row>
    <row r="845" spans="4:6" ht="15.75" customHeight="1">
      <c r="D845" s="52"/>
      <c r="E845" s="53"/>
      <c r="F845" s="53"/>
    </row>
    <row r="846" spans="4:6" ht="15.75" customHeight="1">
      <c r="D846" s="52"/>
      <c r="E846" s="53"/>
      <c r="F846" s="53"/>
    </row>
    <row r="847" spans="4:6" ht="15.75" customHeight="1">
      <c r="D847" s="52"/>
      <c r="E847" s="53"/>
      <c r="F847" s="53"/>
    </row>
    <row r="848" spans="4:6" ht="15.75" customHeight="1">
      <c r="D848" s="52"/>
      <c r="E848" s="53"/>
      <c r="F848" s="53"/>
    </row>
    <row r="849" spans="4:6" ht="15.75" customHeight="1">
      <c r="D849" s="52"/>
      <c r="E849" s="53"/>
      <c r="F849" s="53"/>
    </row>
    <row r="850" spans="4:6" ht="15.75" customHeight="1">
      <c r="D850" s="52"/>
      <c r="E850" s="53"/>
      <c r="F850" s="53"/>
    </row>
    <row r="851" spans="4:6" ht="15.75" customHeight="1">
      <c r="D851" s="52"/>
      <c r="E851" s="53"/>
      <c r="F851" s="53"/>
    </row>
    <row r="852" spans="4:6" ht="15.75" customHeight="1">
      <c r="D852" s="52"/>
      <c r="E852" s="53"/>
      <c r="F852" s="53"/>
    </row>
    <row r="853" spans="4:6" ht="15.75" customHeight="1">
      <c r="D853" s="52"/>
      <c r="E853" s="53"/>
      <c r="F853" s="53"/>
    </row>
    <row r="854" spans="4:6" ht="15.75" customHeight="1">
      <c r="D854" s="52"/>
      <c r="E854" s="53"/>
      <c r="F854" s="53"/>
    </row>
    <row r="855" spans="4:6" ht="15.75" customHeight="1">
      <c r="D855" s="52"/>
      <c r="E855" s="53"/>
      <c r="F855" s="53"/>
    </row>
    <row r="856" spans="4:6" ht="15.75" customHeight="1">
      <c r="D856" s="52"/>
      <c r="E856" s="53"/>
      <c r="F856" s="53"/>
    </row>
    <row r="857" spans="4:6" ht="15.75" customHeight="1">
      <c r="D857" s="52"/>
      <c r="E857" s="53"/>
      <c r="F857" s="53"/>
    </row>
    <row r="858" spans="4:6" ht="15.75" customHeight="1">
      <c r="D858" s="52"/>
      <c r="E858" s="53"/>
      <c r="F858" s="53"/>
    </row>
    <row r="859" spans="4:6" ht="15.75" customHeight="1">
      <c r="D859" s="52"/>
      <c r="E859" s="53"/>
      <c r="F859" s="53"/>
    </row>
    <row r="860" spans="4:6" ht="15.75" customHeight="1">
      <c r="D860" s="52"/>
      <c r="E860" s="53"/>
      <c r="F860" s="53"/>
    </row>
    <row r="861" spans="4:6" ht="15.75" customHeight="1">
      <c r="D861" s="52"/>
      <c r="E861" s="53"/>
      <c r="F861" s="53"/>
    </row>
    <row r="862" spans="4:6" ht="15.75" customHeight="1">
      <c r="D862" s="52"/>
      <c r="E862" s="53"/>
      <c r="F862" s="53"/>
    </row>
    <row r="863" spans="4:6" ht="15.75" customHeight="1">
      <c r="D863" s="52"/>
      <c r="E863" s="53"/>
      <c r="F863" s="53"/>
    </row>
    <row r="864" spans="4:6" ht="15.75" customHeight="1">
      <c r="D864" s="52"/>
      <c r="E864" s="53"/>
      <c r="F864" s="53"/>
    </row>
    <row r="865" spans="4:6" ht="15.75" customHeight="1">
      <c r="D865" s="52"/>
      <c r="E865" s="53"/>
      <c r="F865" s="53"/>
    </row>
    <row r="866" spans="4:6" ht="15.75" customHeight="1">
      <c r="D866" s="52"/>
      <c r="E866" s="53"/>
      <c r="F866" s="53"/>
    </row>
    <row r="867" spans="4:6" ht="15.75" customHeight="1">
      <c r="D867" s="52"/>
      <c r="E867" s="53"/>
      <c r="F867" s="53"/>
    </row>
    <row r="868" spans="4:6" ht="15.75" customHeight="1">
      <c r="D868" s="52"/>
      <c r="E868" s="53"/>
      <c r="F868" s="53"/>
    </row>
    <row r="869" spans="4:6" ht="15.75" customHeight="1">
      <c r="D869" s="52"/>
      <c r="E869" s="53"/>
      <c r="F869" s="53"/>
    </row>
    <row r="870" spans="4:6" ht="15.75" customHeight="1">
      <c r="D870" s="52"/>
      <c r="E870" s="53"/>
      <c r="F870" s="53"/>
    </row>
    <row r="871" spans="4:6" ht="15.75" customHeight="1">
      <c r="D871" s="52"/>
      <c r="E871" s="53"/>
      <c r="F871" s="53"/>
    </row>
    <row r="872" spans="4:6" ht="15.75" customHeight="1">
      <c r="D872" s="52"/>
      <c r="E872" s="53"/>
      <c r="F872" s="53"/>
    </row>
    <row r="873" spans="4:6" ht="15.75" customHeight="1">
      <c r="D873" s="52"/>
      <c r="E873" s="53"/>
      <c r="F873" s="53"/>
    </row>
    <row r="874" spans="4:6" ht="15.75" customHeight="1">
      <c r="D874" s="52"/>
      <c r="E874" s="53"/>
      <c r="F874" s="53"/>
    </row>
    <row r="875" spans="4:6" ht="15.75" customHeight="1">
      <c r="D875" s="52"/>
      <c r="E875" s="53"/>
      <c r="F875" s="53"/>
    </row>
    <row r="876" spans="4:6" ht="15.75" customHeight="1">
      <c r="D876" s="52"/>
      <c r="E876" s="53"/>
      <c r="F876" s="53"/>
    </row>
    <row r="877" spans="4:6" ht="15.75" customHeight="1">
      <c r="D877" s="52"/>
      <c r="E877" s="53"/>
      <c r="F877" s="53"/>
    </row>
    <row r="878" spans="4:6" ht="15.75" customHeight="1">
      <c r="D878" s="52"/>
      <c r="E878" s="53"/>
      <c r="F878" s="53"/>
    </row>
    <row r="879" spans="4:6" ht="15.75" customHeight="1">
      <c r="D879" s="52"/>
      <c r="E879" s="53"/>
      <c r="F879" s="53"/>
    </row>
    <row r="880" spans="4:6" ht="15.75" customHeight="1">
      <c r="D880" s="52"/>
      <c r="E880" s="53"/>
      <c r="F880" s="53"/>
    </row>
    <row r="881" spans="4:6" ht="15.75" customHeight="1">
      <c r="D881" s="52"/>
      <c r="E881" s="53"/>
      <c r="F881" s="53"/>
    </row>
    <row r="882" spans="4:6" ht="15.75" customHeight="1">
      <c r="D882" s="52"/>
      <c r="E882" s="53"/>
      <c r="F882" s="53"/>
    </row>
    <row r="883" spans="4:6" ht="15.75" customHeight="1">
      <c r="D883" s="52"/>
      <c r="E883" s="53"/>
      <c r="F883" s="53"/>
    </row>
    <row r="884" spans="4:6" ht="15.75" customHeight="1">
      <c r="D884" s="52"/>
      <c r="E884" s="53"/>
      <c r="F884" s="53"/>
    </row>
    <row r="885" spans="4:6" ht="15.75" customHeight="1">
      <c r="D885" s="52"/>
      <c r="E885" s="53"/>
      <c r="F885" s="53"/>
    </row>
    <row r="886" spans="4:6" ht="15.75" customHeight="1">
      <c r="D886" s="52"/>
      <c r="E886" s="53"/>
      <c r="F886" s="53"/>
    </row>
    <row r="887" spans="4:6" ht="15.75" customHeight="1">
      <c r="D887" s="52"/>
      <c r="E887" s="53"/>
      <c r="F887" s="53"/>
    </row>
    <row r="888" spans="4:6" ht="15.75" customHeight="1">
      <c r="D888" s="52"/>
      <c r="E888" s="53"/>
      <c r="F888" s="53"/>
    </row>
    <row r="889" spans="4:6" ht="15.75" customHeight="1">
      <c r="D889" s="52"/>
      <c r="E889" s="53"/>
      <c r="F889" s="53"/>
    </row>
    <row r="890" spans="4:6" ht="15.75" customHeight="1">
      <c r="D890" s="52"/>
      <c r="E890" s="53"/>
      <c r="F890" s="53"/>
    </row>
    <row r="891" spans="4:6" ht="15.75" customHeight="1">
      <c r="D891" s="52"/>
      <c r="E891" s="53"/>
      <c r="F891" s="53"/>
    </row>
    <row r="892" spans="4:6" ht="15.75" customHeight="1">
      <c r="D892" s="52"/>
      <c r="E892" s="53"/>
      <c r="F892" s="53"/>
    </row>
    <row r="893" spans="4:6" ht="15.75" customHeight="1">
      <c r="D893" s="52"/>
      <c r="E893" s="53"/>
      <c r="F893" s="53"/>
    </row>
    <row r="894" spans="4:6" ht="15.75" customHeight="1">
      <c r="D894" s="52"/>
      <c r="E894" s="53"/>
      <c r="F894" s="53"/>
    </row>
    <row r="895" spans="4:6" ht="15.75" customHeight="1">
      <c r="D895" s="52"/>
      <c r="E895" s="53"/>
      <c r="F895" s="53"/>
    </row>
    <row r="896" spans="4:6" ht="15.75" customHeight="1">
      <c r="D896" s="52"/>
      <c r="E896" s="53"/>
      <c r="F896" s="53"/>
    </row>
    <row r="897" spans="4:6" ht="15.75" customHeight="1">
      <c r="D897" s="52"/>
      <c r="E897" s="53"/>
      <c r="F897" s="53"/>
    </row>
    <row r="898" spans="4:6" ht="15.75" customHeight="1">
      <c r="D898" s="52"/>
      <c r="E898" s="53"/>
      <c r="F898" s="53"/>
    </row>
    <row r="899" spans="4:6" ht="15.75" customHeight="1">
      <c r="D899" s="52"/>
      <c r="E899" s="53"/>
      <c r="F899" s="53"/>
    </row>
    <row r="900" spans="4:6" ht="15.75" customHeight="1">
      <c r="D900" s="52"/>
      <c r="E900" s="53"/>
      <c r="F900" s="53"/>
    </row>
    <row r="901" spans="4:6" ht="15.75" customHeight="1">
      <c r="D901" s="52"/>
      <c r="E901" s="53"/>
      <c r="F901" s="53"/>
    </row>
    <row r="902" spans="4:6" ht="15.75" customHeight="1">
      <c r="D902" s="52"/>
      <c r="E902" s="53"/>
      <c r="F902" s="53"/>
    </row>
    <row r="903" spans="4:6" ht="15.75" customHeight="1">
      <c r="D903" s="52"/>
      <c r="E903" s="53"/>
      <c r="F903" s="53"/>
    </row>
    <row r="904" spans="4:6" ht="15.75" customHeight="1">
      <c r="D904" s="52"/>
      <c r="E904" s="53"/>
      <c r="F904" s="53"/>
    </row>
    <row r="905" spans="4:6" ht="15.75" customHeight="1">
      <c r="D905" s="52"/>
      <c r="E905" s="53"/>
      <c r="F905" s="53"/>
    </row>
    <row r="906" spans="4:6" ht="15.75" customHeight="1">
      <c r="D906" s="52"/>
      <c r="E906" s="53"/>
      <c r="F906" s="53"/>
    </row>
    <row r="907" spans="4:6" ht="15.75" customHeight="1">
      <c r="D907" s="52"/>
      <c r="E907" s="53"/>
      <c r="F907" s="53"/>
    </row>
    <row r="908" spans="4:6" ht="15.75" customHeight="1">
      <c r="D908" s="52"/>
      <c r="E908" s="53"/>
      <c r="F908" s="53"/>
    </row>
    <row r="909" spans="4:6" ht="15.75" customHeight="1">
      <c r="D909" s="52"/>
      <c r="E909" s="53"/>
      <c r="F909" s="53"/>
    </row>
    <row r="910" spans="4:6" ht="15.75" customHeight="1">
      <c r="D910" s="52"/>
      <c r="E910" s="53"/>
      <c r="F910" s="53"/>
    </row>
    <row r="911" spans="4:6" ht="15.75" customHeight="1">
      <c r="D911" s="52"/>
      <c r="E911" s="53"/>
      <c r="F911" s="53"/>
    </row>
    <row r="912" spans="4:6" ht="15.75" customHeight="1">
      <c r="D912" s="52"/>
      <c r="E912" s="53"/>
      <c r="F912" s="53"/>
    </row>
    <row r="913" spans="4:6" ht="15.75" customHeight="1">
      <c r="D913" s="52"/>
      <c r="E913" s="53"/>
      <c r="F913" s="53"/>
    </row>
    <row r="914" spans="4:6" ht="15.75" customHeight="1">
      <c r="D914" s="52"/>
      <c r="E914" s="53"/>
      <c r="F914" s="53"/>
    </row>
    <row r="915" spans="4:6" ht="15.75" customHeight="1">
      <c r="D915" s="52"/>
      <c r="E915" s="53"/>
      <c r="F915" s="53"/>
    </row>
    <row r="916" spans="4:6" ht="15.75" customHeight="1">
      <c r="D916" s="52"/>
      <c r="E916" s="53"/>
      <c r="F916" s="53"/>
    </row>
    <row r="917" spans="4:6" ht="15.75" customHeight="1">
      <c r="D917" s="52"/>
      <c r="E917" s="53"/>
      <c r="F917" s="53"/>
    </row>
    <row r="918" spans="4:6" ht="15.75" customHeight="1">
      <c r="D918" s="52"/>
      <c r="E918" s="53"/>
      <c r="F918" s="53"/>
    </row>
    <row r="919" spans="4:6" ht="15.75" customHeight="1">
      <c r="D919" s="52"/>
      <c r="E919" s="53"/>
      <c r="F919" s="53"/>
    </row>
    <row r="920" spans="4:6" ht="15.75" customHeight="1">
      <c r="D920" s="52"/>
      <c r="E920" s="53"/>
      <c r="F920" s="53"/>
    </row>
    <row r="921" spans="4:6" ht="15.75" customHeight="1">
      <c r="D921" s="52"/>
      <c r="E921" s="53"/>
      <c r="F921" s="53"/>
    </row>
    <row r="922" spans="4:6" ht="15.75" customHeight="1">
      <c r="D922" s="52"/>
      <c r="E922" s="53"/>
      <c r="F922" s="53"/>
    </row>
    <row r="923" spans="4:6" ht="15.75" customHeight="1">
      <c r="D923" s="52"/>
      <c r="E923" s="53"/>
      <c r="F923" s="53"/>
    </row>
    <row r="924" spans="4:6" ht="15.75" customHeight="1">
      <c r="D924" s="52"/>
      <c r="E924" s="53"/>
      <c r="F924" s="53"/>
    </row>
    <row r="925" spans="4:6" ht="15.75" customHeight="1">
      <c r="D925" s="52"/>
      <c r="E925" s="53"/>
      <c r="F925" s="53"/>
    </row>
    <row r="926" spans="4:6" ht="15.75" customHeight="1">
      <c r="D926" s="52"/>
      <c r="E926" s="53"/>
      <c r="F926" s="53"/>
    </row>
    <row r="927" spans="4:6" ht="15.75" customHeight="1">
      <c r="D927" s="52"/>
      <c r="E927" s="53"/>
      <c r="F927" s="53"/>
    </row>
    <row r="928" spans="4:6" ht="15.75" customHeight="1">
      <c r="D928" s="52"/>
      <c r="E928" s="53"/>
      <c r="F928" s="53"/>
    </row>
    <row r="929" spans="4:6" ht="15.75" customHeight="1">
      <c r="D929" s="52"/>
      <c r="E929" s="53"/>
      <c r="F929" s="53"/>
    </row>
    <row r="930" spans="4:6" ht="15.75" customHeight="1">
      <c r="D930" s="52"/>
      <c r="E930" s="53"/>
      <c r="F930" s="53"/>
    </row>
    <row r="931" spans="4:6" ht="15.75" customHeight="1">
      <c r="D931" s="52"/>
      <c r="E931" s="53"/>
      <c r="F931" s="53"/>
    </row>
    <row r="932" spans="4:6" ht="15.75" customHeight="1">
      <c r="D932" s="52"/>
      <c r="E932" s="53"/>
      <c r="F932" s="53"/>
    </row>
    <row r="933" spans="4:6" ht="15.75" customHeight="1">
      <c r="D933" s="52"/>
      <c r="E933" s="53"/>
      <c r="F933" s="53"/>
    </row>
    <row r="934" spans="4:6" ht="15.75" customHeight="1">
      <c r="D934" s="52"/>
      <c r="E934" s="53"/>
      <c r="F934" s="53"/>
    </row>
    <row r="935" spans="4:6" ht="15.75" customHeight="1">
      <c r="D935" s="52"/>
      <c r="E935" s="53"/>
      <c r="F935" s="53"/>
    </row>
    <row r="936" spans="4:6" ht="15.75" customHeight="1">
      <c r="D936" s="52"/>
      <c r="E936" s="53"/>
      <c r="F936" s="53"/>
    </row>
    <row r="937" spans="4:6" ht="15.75" customHeight="1">
      <c r="D937" s="52"/>
      <c r="E937" s="53"/>
      <c r="F937" s="53"/>
    </row>
    <row r="938" spans="4:6" ht="15.75" customHeight="1">
      <c r="D938" s="52"/>
      <c r="E938" s="53"/>
      <c r="F938" s="53"/>
    </row>
    <row r="939" spans="4:6" ht="15.75" customHeight="1">
      <c r="D939" s="52"/>
      <c r="E939" s="53"/>
      <c r="F939" s="53"/>
    </row>
    <row r="940" spans="4:6" ht="15.75" customHeight="1">
      <c r="D940" s="52"/>
      <c r="E940" s="53"/>
      <c r="F940" s="53"/>
    </row>
    <row r="941" spans="4:6" ht="15.75" customHeight="1">
      <c r="D941" s="52"/>
      <c r="E941" s="53"/>
      <c r="F941" s="53"/>
    </row>
    <row r="942" spans="4:6" ht="15.75" customHeight="1">
      <c r="D942" s="52"/>
      <c r="E942" s="53"/>
      <c r="F942" s="53"/>
    </row>
    <row r="943" spans="4:6" ht="15.75" customHeight="1">
      <c r="D943" s="52"/>
      <c r="E943" s="53"/>
      <c r="F943" s="53"/>
    </row>
    <row r="944" spans="4:6" ht="15.75" customHeight="1">
      <c r="D944" s="52"/>
      <c r="E944" s="53"/>
      <c r="F944" s="53"/>
    </row>
    <row r="945" spans="4:6" ht="15.75" customHeight="1">
      <c r="D945" s="52"/>
      <c r="E945" s="53"/>
      <c r="F945" s="53"/>
    </row>
    <row r="946" spans="4:6" ht="15.75" customHeight="1">
      <c r="D946" s="52"/>
      <c r="E946" s="53"/>
      <c r="F946" s="53"/>
    </row>
    <row r="947" spans="4:6" ht="15.75" customHeight="1">
      <c r="D947" s="52"/>
      <c r="E947" s="53"/>
      <c r="F947" s="53"/>
    </row>
    <row r="948" spans="4:6" ht="15.75" customHeight="1">
      <c r="D948" s="52"/>
      <c r="E948" s="53"/>
      <c r="F948" s="53"/>
    </row>
    <row r="949" spans="4:6" ht="15.75" customHeight="1">
      <c r="D949" s="52"/>
      <c r="E949" s="53"/>
      <c r="F949" s="53"/>
    </row>
    <row r="950" spans="4:6" ht="15.75" customHeight="1">
      <c r="D950" s="52"/>
      <c r="E950" s="53"/>
      <c r="F950" s="53"/>
    </row>
    <row r="951" spans="4:6" ht="15.75" customHeight="1">
      <c r="D951" s="52"/>
      <c r="E951" s="53"/>
      <c r="F951" s="53"/>
    </row>
    <row r="952" spans="4:6" ht="15.75" customHeight="1">
      <c r="D952" s="52"/>
      <c r="E952" s="53"/>
      <c r="F952" s="53"/>
    </row>
    <row r="953" spans="4:6" ht="15.75" customHeight="1">
      <c r="D953" s="52"/>
      <c r="E953" s="53"/>
      <c r="F953" s="53"/>
    </row>
    <row r="954" spans="4:6" ht="15.75" customHeight="1">
      <c r="D954" s="52"/>
      <c r="E954" s="53"/>
      <c r="F954" s="53"/>
    </row>
    <row r="955" spans="4:6" ht="15.75" customHeight="1">
      <c r="D955" s="52"/>
      <c r="E955" s="53"/>
      <c r="F955" s="53"/>
    </row>
    <row r="956" spans="4:6" ht="15.75" customHeight="1">
      <c r="D956" s="52"/>
      <c r="E956" s="53"/>
      <c r="F956" s="53"/>
    </row>
    <row r="957" spans="4:6" ht="15.75" customHeight="1">
      <c r="D957" s="52"/>
      <c r="E957" s="53"/>
      <c r="F957" s="53"/>
    </row>
    <row r="958" spans="4:6" ht="15.75" customHeight="1">
      <c r="D958" s="52"/>
      <c r="E958" s="53"/>
      <c r="F958" s="53"/>
    </row>
    <row r="959" spans="4:6" ht="15.75" customHeight="1">
      <c r="D959" s="52"/>
      <c r="E959" s="53"/>
      <c r="F959" s="53"/>
    </row>
    <row r="960" spans="4:6" ht="15.75" customHeight="1">
      <c r="D960" s="52"/>
      <c r="E960" s="53"/>
      <c r="F960" s="53"/>
    </row>
    <row r="961" spans="4:6" ht="15.75" customHeight="1">
      <c r="D961" s="52"/>
      <c r="E961" s="53"/>
      <c r="F961" s="53"/>
    </row>
    <row r="962" spans="4:6" ht="15.75" customHeight="1">
      <c r="D962" s="52"/>
      <c r="E962" s="53"/>
      <c r="F962" s="53"/>
    </row>
    <row r="963" spans="4:6" ht="15.75" customHeight="1">
      <c r="D963" s="52"/>
      <c r="E963" s="53"/>
      <c r="F963" s="53"/>
    </row>
    <row r="964" spans="4:6" ht="15.75" customHeight="1">
      <c r="D964" s="52"/>
      <c r="E964" s="53"/>
      <c r="F964" s="53"/>
    </row>
    <row r="965" spans="4:6" ht="15.75" customHeight="1">
      <c r="D965" s="52"/>
      <c r="E965" s="53"/>
      <c r="F965" s="53"/>
    </row>
    <row r="966" spans="4:6" ht="15.75" customHeight="1">
      <c r="D966" s="52"/>
      <c r="E966" s="53"/>
      <c r="F966" s="53"/>
    </row>
    <row r="967" spans="4:6" ht="15.75" customHeight="1">
      <c r="D967" s="52"/>
      <c r="E967" s="53"/>
      <c r="F967" s="53"/>
    </row>
    <row r="968" spans="4:6" ht="15.75" customHeight="1">
      <c r="D968" s="52"/>
      <c r="E968" s="53"/>
      <c r="F968" s="53"/>
    </row>
    <row r="969" spans="4:6" ht="15.75" customHeight="1">
      <c r="D969" s="52"/>
      <c r="E969" s="53"/>
      <c r="F969" s="53"/>
    </row>
    <row r="970" spans="4:6" ht="15.75" customHeight="1">
      <c r="D970" s="52"/>
      <c r="E970" s="53"/>
      <c r="F970" s="53"/>
    </row>
    <row r="971" spans="4:6" ht="15.75" customHeight="1">
      <c r="D971" s="52"/>
      <c r="E971" s="53"/>
      <c r="F971" s="53"/>
    </row>
    <row r="972" spans="4:6" ht="15.75" customHeight="1">
      <c r="D972" s="52"/>
      <c r="E972" s="53"/>
      <c r="F972" s="53"/>
    </row>
    <row r="973" spans="4:6" ht="15.75" customHeight="1">
      <c r="D973" s="52"/>
      <c r="E973" s="53"/>
      <c r="F973" s="53"/>
    </row>
    <row r="974" spans="4:6" ht="15.75" customHeight="1">
      <c r="D974" s="52"/>
      <c r="E974" s="53"/>
      <c r="F974" s="53"/>
    </row>
    <row r="975" spans="4:6" ht="15.75" customHeight="1">
      <c r="D975" s="52"/>
      <c r="E975" s="53"/>
      <c r="F975" s="53"/>
    </row>
    <row r="976" spans="4:6" ht="15.75" customHeight="1">
      <c r="D976" s="52"/>
      <c r="E976" s="53"/>
      <c r="F976" s="53"/>
    </row>
    <row r="977" spans="4:6" ht="15.75" customHeight="1">
      <c r="D977" s="52"/>
      <c r="E977" s="53"/>
      <c r="F977" s="53"/>
    </row>
    <row r="978" spans="4:6" ht="15.75" customHeight="1">
      <c r="D978" s="52"/>
      <c r="E978" s="53"/>
      <c r="F978" s="53"/>
    </row>
    <row r="979" spans="4:6" ht="15.75" customHeight="1">
      <c r="D979" s="52"/>
      <c r="E979" s="53"/>
      <c r="F979" s="53"/>
    </row>
    <row r="980" spans="4:6" ht="15.75" customHeight="1">
      <c r="D980" s="52"/>
      <c r="E980" s="53"/>
      <c r="F980" s="53"/>
    </row>
    <row r="981" spans="4:6" ht="15.75" customHeight="1">
      <c r="D981" s="52"/>
      <c r="E981" s="53"/>
      <c r="F981" s="53"/>
    </row>
    <row r="982" spans="4:6" ht="15.75" customHeight="1">
      <c r="D982" s="52"/>
      <c r="E982" s="53"/>
      <c r="F982" s="53"/>
    </row>
    <row r="983" spans="4:6" ht="15.75" customHeight="1">
      <c r="D983" s="52"/>
      <c r="E983" s="53"/>
      <c r="F983" s="53"/>
    </row>
    <row r="984" spans="4:6" ht="15.75" customHeight="1">
      <c r="D984" s="52"/>
      <c r="E984" s="53"/>
      <c r="F984" s="53"/>
    </row>
    <row r="985" spans="4:6" ht="15.75" customHeight="1">
      <c r="D985" s="52"/>
      <c r="E985" s="53"/>
      <c r="F985" s="53"/>
    </row>
    <row r="986" spans="4:6" ht="15.75" customHeight="1">
      <c r="D986" s="52"/>
      <c r="E986" s="53"/>
      <c r="F986" s="53"/>
    </row>
    <row r="987" spans="4:6" ht="15.75" customHeight="1">
      <c r="D987" s="52"/>
      <c r="E987" s="53"/>
      <c r="F987" s="53"/>
    </row>
    <row r="988" spans="4:6" ht="15.75" customHeight="1">
      <c r="D988" s="52"/>
      <c r="E988" s="53"/>
      <c r="F988" s="53"/>
    </row>
    <row r="989" spans="4:6" ht="15.75" customHeight="1">
      <c r="D989" s="52"/>
      <c r="E989" s="53"/>
      <c r="F989" s="53"/>
    </row>
    <row r="990" spans="4:6" ht="15.75" customHeight="1">
      <c r="D990" s="52"/>
      <c r="E990" s="53"/>
      <c r="F990" s="53"/>
    </row>
    <row r="991" spans="4:6" ht="15.75" customHeight="1">
      <c r="D991" s="52"/>
      <c r="E991" s="53"/>
      <c r="F991" s="53"/>
    </row>
    <row r="992" spans="4:6" ht="15.75" customHeight="1">
      <c r="D992" s="52"/>
      <c r="E992" s="53"/>
      <c r="F992" s="53"/>
    </row>
    <row r="993" spans="4:6" ht="15.75" customHeight="1">
      <c r="D993" s="52"/>
      <c r="E993" s="53"/>
      <c r="F993" s="53"/>
    </row>
    <row r="994" spans="4:6" ht="15.75" customHeight="1">
      <c r="D994" s="52"/>
      <c r="E994" s="53"/>
      <c r="F994" s="53"/>
    </row>
    <row r="995" spans="4:6" ht="15.75" customHeight="1">
      <c r="D995" s="52"/>
      <c r="E995" s="53"/>
      <c r="F995" s="53"/>
    </row>
    <row r="996" spans="4:6" ht="15.75" customHeight="1">
      <c r="D996" s="52"/>
      <c r="E996" s="53"/>
      <c r="F996" s="53"/>
    </row>
    <row r="997" spans="4:6" ht="15.75" customHeight="1">
      <c r="D997" s="52"/>
      <c r="E997" s="53"/>
      <c r="F997" s="53"/>
    </row>
    <row r="998" spans="4:6" ht="15.75" customHeight="1">
      <c r="D998" s="52"/>
      <c r="E998" s="53"/>
      <c r="F998" s="53"/>
    </row>
    <row r="999" spans="4:6" ht="15.75" customHeight="1">
      <c r="D999" s="52"/>
      <c r="E999" s="53"/>
      <c r="F999" s="53"/>
    </row>
    <row r="1000" spans="4:6" ht="15.75" customHeight="1">
      <c r="D1000" s="52"/>
      <c r="E1000" s="53"/>
      <c r="F1000" s="53"/>
    </row>
    <row r="1001" spans="4:6" ht="15.75" customHeight="1">
      <c r="D1001" s="52"/>
      <c r="E1001" s="53"/>
      <c r="F1001" s="53"/>
    </row>
    <row r="1002" spans="4:6" ht="15.75" customHeight="1">
      <c r="D1002" s="52"/>
      <c r="E1002" s="53"/>
      <c r="F1002" s="53"/>
    </row>
    <row r="1003" spans="4:6" ht="15.75" customHeight="1">
      <c r="D1003" s="52"/>
      <c r="E1003" s="53"/>
      <c r="F1003" s="53"/>
    </row>
    <row r="1004" spans="4:6" ht="15.75" customHeight="1">
      <c r="D1004" s="52"/>
      <c r="E1004" s="53"/>
      <c r="F1004" s="53"/>
    </row>
    <row r="1005" spans="4:6" ht="15.75" customHeight="1">
      <c r="D1005" s="52"/>
      <c r="E1005" s="53"/>
      <c r="F1005" s="53"/>
    </row>
    <row r="1006" spans="4:6" ht="15.75" customHeight="1">
      <c r="D1006" s="52"/>
      <c r="E1006" s="53"/>
      <c r="F1006" s="53"/>
    </row>
    <row r="1007" spans="4:6" ht="15.75" customHeight="1">
      <c r="D1007" s="52"/>
      <c r="E1007" s="53"/>
      <c r="F1007" s="53"/>
    </row>
    <row r="1008" spans="4:6" ht="15.75" customHeight="1">
      <c r="D1008" s="52"/>
      <c r="E1008" s="53"/>
      <c r="F1008" s="53"/>
    </row>
  </sheetData>
  <mergeCells count="48">
    <mergeCell ref="Q33:Q36"/>
    <mergeCell ref="Q38:Q41"/>
    <mergeCell ref="Q42:Q45"/>
    <mergeCell ref="F4:F5"/>
    <mergeCell ref="E4:E5"/>
    <mergeCell ref="D4:D5"/>
    <mergeCell ref="C98:C105"/>
    <mergeCell ref="C76:C79"/>
    <mergeCell ref="C80:C85"/>
    <mergeCell ref="C91:C92"/>
    <mergeCell ref="C93:C95"/>
    <mergeCell ref="B17:B51"/>
    <mergeCell ref="B52:B85"/>
    <mergeCell ref="C52:C56"/>
    <mergeCell ref="C57:C58"/>
    <mergeCell ref="C59:C67"/>
    <mergeCell ref="C72:C75"/>
    <mergeCell ref="B86:B106"/>
    <mergeCell ref="C17:C22"/>
    <mergeCell ref="C23:C25"/>
    <mergeCell ref="C26:C28"/>
    <mergeCell ref="C41:C51"/>
    <mergeCell ref="C86:C88"/>
    <mergeCell ref="C89:C90"/>
    <mergeCell ref="K16:K25"/>
    <mergeCell ref="K29:V30"/>
    <mergeCell ref="K62:K65"/>
    <mergeCell ref="K66:K69"/>
    <mergeCell ref="Q57:Q61"/>
    <mergeCell ref="Q62:Q65"/>
    <mergeCell ref="Q66:Q69"/>
    <mergeCell ref="K33:K36"/>
    <mergeCell ref="K38:K41"/>
    <mergeCell ref="K42:K45"/>
    <mergeCell ref="K9:K14"/>
    <mergeCell ref="K57:K61"/>
    <mergeCell ref="B2:I3"/>
    <mergeCell ref="K2:V4"/>
    <mergeCell ref="K5:P6"/>
    <mergeCell ref="Q5:V6"/>
    <mergeCell ref="C29:C40"/>
    <mergeCell ref="Q9:Q14"/>
    <mergeCell ref="Q16:Q23"/>
    <mergeCell ref="B6:C16"/>
    <mergeCell ref="L27:M27"/>
    <mergeCell ref="R27:S27"/>
    <mergeCell ref="K31:P32"/>
    <mergeCell ref="Q31:V32"/>
  </mergeCells>
  <phoneticPr fontId="22" type="noConversion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555d90-7d66-4d5a-8291-8c621ba20c33" xsi:nil="true"/>
    <lcf76f155ced4ddcb4097134ff3c332f xmlns="fe3341d3-06b2-42a0-b9a5-209193c8a7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5C0BF592A414EBE4D0A2EF8CCC6BF" ma:contentTypeVersion="15" ma:contentTypeDescription="Create a new document." ma:contentTypeScope="" ma:versionID="d04283076a568def42b17a2036c0c89c">
  <xsd:schema xmlns:xsd="http://www.w3.org/2001/XMLSchema" xmlns:xs="http://www.w3.org/2001/XMLSchema" xmlns:p="http://schemas.microsoft.com/office/2006/metadata/properties" xmlns:ns2="fe3341d3-06b2-42a0-b9a5-209193c8a780" xmlns:ns3="6b555d90-7d66-4d5a-8291-8c621ba20c33" targetNamespace="http://schemas.microsoft.com/office/2006/metadata/properties" ma:root="true" ma:fieldsID="d18038a4532d52cdf3ad1002055d4d4f" ns2:_="" ns3:_="">
    <xsd:import namespace="fe3341d3-06b2-42a0-b9a5-209193c8a780"/>
    <xsd:import namespace="6b555d90-7d66-4d5a-8291-8c621ba20c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341d3-06b2-42a0-b9a5-209193c8a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204fd2a-6f1e-49ea-9cb6-7eb2bd4599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55d90-7d66-4d5a-8291-8c621ba20c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62d7db-99e7-43ae-9583-4f2d57924cde}" ma:internalName="TaxCatchAll" ma:showField="CatchAllData" ma:web="6b555d90-7d66-4d5a-8291-8c621ba20c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5EDEF-C004-426C-B2B7-5509B134357A}">
  <ds:schemaRefs>
    <ds:schemaRef ds:uri="http://schemas.microsoft.com/office/2006/metadata/properties"/>
    <ds:schemaRef ds:uri="http://schemas.microsoft.com/office/infopath/2007/PartnerControls"/>
    <ds:schemaRef ds:uri="6b555d90-7d66-4d5a-8291-8c621ba20c33"/>
    <ds:schemaRef ds:uri="fe3341d3-06b2-42a0-b9a5-209193c8a780"/>
  </ds:schemaRefs>
</ds:datastoreItem>
</file>

<file path=customXml/itemProps2.xml><?xml version="1.0" encoding="utf-8"?>
<ds:datastoreItem xmlns:ds="http://schemas.openxmlformats.org/officeDocument/2006/customXml" ds:itemID="{C1C8968E-35CA-4B9E-86DF-AD40F1F0C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3341d3-06b2-42a0-b9a5-209193c8a780"/>
    <ds:schemaRef ds:uri="6b555d90-7d66-4d5a-8291-8c621ba20c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EB2D99-CFA1-4DC5-8D53-1F5E879AF0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read this file</vt:lpstr>
      <vt:lpstr>GRESB Adjustable 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Gresb Admin2</dc:creator>
  <cp:keywords/>
  <dc:description/>
  <cp:lastModifiedBy>Ariadna Rodriguez</cp:lastModifiedBy>
  <cp:revision/>
  <dcterms:created xsi:type="dcterms:W3CDTF">2020-03-25T13:43:35Z</dcterms:created>
  <dcterms:modified xsi:type="dcterms:W3CDTF">2025-02-21T10:34:31Z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0x010100ACC5C0BF592A414EBE4D0A2EF8CCC6BF</vt:lpwstr>
  </property>
  <property fmtid="{D5CDD505-2E9C-101B-9397-08002B2CF9AE}" pid="3" name="MediaServiceImageTags">
    <vt:lpwstr/>
  </property>
</Properties>
</file>